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yoshida\Documents\__Today__\_AyLIB\_SRIMfit-AyLIB\180827-HP_AyLIB追加\Tips\SRIMfit\_programs\example\9 dbg用\"/>
    </mc:Choice>
  </mc:AlternateContent>
  <xr:revisionPtr revIDLastSave="0" documentId="10_ncr:8100000_{AE405A3A-2B70-49CA-A54A-BD0A0A7C032C}" xr6:coauthVersionLast="34" xr6:coauthVersionMax="34" xr10:uidLastSave="{00000000-0000-0000-0000-000000000000}"/>
  <bookViews>
    <workbookView xWindow="-20" yWindow="2090" windowWidth="19530" windowHeight="8490" tabRatio="842" activeTab="2" xr2:uid="{00000000-000D-0000-FFFF-FFFF00000000}"/>
  </bookViews>
  <sheets>
    <sheet name="VerLog" sheetId="179" r:id="rId1"/>
    <sheet name="dbg01" sheetId="180" r:id="rId2"/>
    <sheet name="dbg11" sheetId="186" r:id="rId3"/>
    <sheet name="dbg12" sheetId="187" r:id="rId4"/>
  </sheets>
  <externalReferences>
    <externalReference r:id="rId5"/>
  </externalReferences>
  <definedNames>
    <definedName name="BkTitle1">VerLog!$B$2</definedName>
    <definedName name="BkTitle2">VerLog!$F$2</definedName>
  </definedNames>
  <calcPr calcId="162913" iterate="1" iterateCount="1000"/>
  <customWorkbookViews>
    <customWorkbookView name="view2" guid="{3AC4C5A4-CC01-4AA2-8975-95BDDCF33CBA}" xWindow="9" yWindow="76" windowWidth="1821" windowHeight="634" activeSheetId="80"/>
    <customWorkbookView name="view1" guid="{8A5D6D5C-C043-4E6B-AB9F-8AB531120421}" xWindow="9" yWindow="76" windowWidth="1821" windowHeight="634" activeSheetId="80"/>
  </customWorkbookViews>
</workbook>
</file>

<file path=xl/calcChain.xml><?xml version="1.0" encoding="utf-8"?>
<calcChain xmlns="http://schemas.openxmlformats.org/spreadsheetml/2006/main">
  <c r="U9" i="187" l="1"/>
  <c r="T9" i="187"/>
  <c r="S9" i="187"/>
  <c r="R9" i="187"/>
  <c r="Q9" i="187"/>
  <c r="P9" i="187"/>
  <c r="O9" i="187"/>
  <c r="N9" i="187"/>
  <c r="M9" i="187"/>
  <c r="L9" i="187"/>
  <c r="F2" i="187"/>
  <c r="B2" i="187"/>
  <c r="U9" i="186"/>
  <c r="T9" i="186"/>
  <c r="S9" i="186"/>
  <c r="R9" i="186"/>
  <c r="Q9" i="186"/>
  <c r="L9" i="186"/>
  <c r="P8" i="186"/>
  <c r="P9" i="186" s="1"/>
  <c r="O8" i="186"/>
  <c r="O9" i="186" s="1"/>
  <c r="N8" i="186"/>
  <c r="N9" i="186" s="1"/>
  <c r="M8" i="186"/>
  <c r="M9" i="186" s="1"/>
  <c r="F2" i="186"/>
  <c r="B2" i="186"/>
  <c r="G2" i="180" l="1"/>
  <c r="B2" i="180"/>
  <c r="C19" i="180" l="1"/>
  <c r="S99" i="187"/>
  <c r="Q44" i="187"/>
  <c r="N97" i="187"/>
  <c r="O116" i="187"/>
  <c r="M57" i="187"/>
  <c r="P115" i="187"/>
  <c r="N56" i="187"/>
  <c r="Q114" i="187"/>
  <c r="O55" i="187"/>
  <c r="R113" i="187"/>
  <c r="P54" i="187"/>
  <c r="S112" i="187"/>
  <c r="Q53" i="187"/>
  <c r="P105" i="187"/>
  <c r="S22" i="187"/>
  <c r="Q254" i="186"/>
  <c r="Q92" i="187"/>
  <c r="N145" i="187"/>
  <c r="L90" i="187"/>
  <c r="M105" i="187"/>
  <c r="U49" i="187"/>
  <c r="N104" i="187"/>
  <c r="L49" i="187"/>
  <c r="O103" i="187"/>
  <c r="M48" i="187"/>
  <c r="P102" i="187"/>
  <c r="N47" i="187"/>
  <c r="Q101" i="187"/>
  <c r="O46" i="187"/>
  <c r="N98" i="187"/>
  <c r="N14" i="187"/>
  <c r="U146" i="187"/>
  <c r="S91" i="187"/>
  <c r="P144" i="187"/>
  <c r="N89" i="187"/>
  <c r="O104" i="187"/>
  <c r="M49" i="187"/>
  <c r="P103" i="187"/>
  <c r="N48" i="187"/>
  <c r="Q102" i="187"/>
  <c r="O47" i="187"/>
  <c r="R101" i="187"/>
  <c r="P46" i="187"/>
  <c r="S100" i="187"/>
  <c r="Q45" i="187"/>
  <c r="P97" i="187"/>
  <c r="N13" i="187"/>
  <c r="S139" i="187"/>
  <c r="Q84" i="187"/>
  <c r="N137" i="187"/>
  <c r="L82" i="187"/>
  <c r="M97" i="187"/>
  <c r="U41" i="187"/>
  <c r="N96" i="187"/>
  <c r="L41" i="187"/>
  <c r="O95" i="187"/>
  <c r="M40" i="187"/>
  <c r="P94" i="187"/>
  <c r="N39" i="187"/>
  <c r="Q93" i="187"/>
  <c r="P145" i="187"/>
  <c r="N90" i="187"/>
  <c r="Q293" i="186"/>
  <c r="Q132" i="187"/>
  <c r="O77" i="187"/>
  <c r="L130" i="187"/>
  <c r="M145" i="187"/>
  <c r="U89" i="187"/>
  <c r="N144" i="187"/>
  <c r="L89" i="187"/>
  <c r="O143" i="187"/>
  <c r="M88" i="187"/>
  <c r="P142" i="187"/>
  <c r="N87" i="187"/>
  <c r="Q141" i="187"/>
  <c r="O86" i="187"/>
  <c r="N138" i="187"/>
  <c r="L83" i="187"/>
  <c r="O286" i="186"/>
  <c r="O125" i="187"/>
  <c r="M66" i="187"/>
  <c r="T122" i="187"/>
  <c r="U137" i="187"/>
  <c r="S82" i="187"/>
  <c r="L137" i="187"/>
  <c r="T81" i="187"/>
  <c r="M136" i="187"/>
  <c r="U80" i="187"/>
  <c r="N135" i="187"/>
  <c r="L80" i="187"/>
  <c r="O134" i="187"/>
  <c r="M79" i="187"/>
  <c r="L131" i="187"/>
  <c r="N62" i="187"/>
  <c r="M279" i="186"/>
  <c r="M118" i="187"/>
  <c r="U58" i="187"/>
  <c r="R115" i="187"/>
  <c r="S130" i="187"/>
  <c r="Q75" i="187"/>
  <c r="T129" i="187"/>
  <c r="R74" i="187"/>
  <c r="U128" i="187"/>
  <c r="S73" i="187"/>
  <c r="S51" i="187"/>
  <c r="L128" i="187"/>
  <c r="T123" i="187"/>
  <c r="M232" i="186"/>
  <c r="P285" i="186"/>
  <c r="N231" i="186"/>
  <c r="O288" i="186"/>
  <c r="M234" i="186"/>
  <c r="N257" i="186"/>
  <c r="L264" i="186"/>
  <c r="T251" i="186"/>
  <c r="L188" i="186"/>
  <c r="O250" i="186"/>
  <c r="S17" i="187"/>
  <c r="M22" i="187"/>
  <c r="R34" i="187"/>
  <c r="L98" i="187"/>
  <c r="R97" i="187"/>
  <c r="P93" i="187"/>
  <c r="T79" i="187"/>
  <c r="N278" i="186"/>
  <c r="N74" i="187"/>
  <c r="M281" i="186"/>
  <c r="O93" i="187"/>
  <c r="L146" i="187"/>
  <c r="T90" i="187"/>
  <c r="U105" i="187"/>
  <c r="S50" i="187"/>
  <c r="L105" i="187"/>
  <c r="T49" i="187"/>
  <c r="M104" i="187"/>
  <c r="U48" i="187"/>
  <c r="N103" i="187"/>
  <c r="L48" i="187"/>
  <c r="O102" i="187"/>
  <c r="M47" i="187"/>
  <c r="L99" i="187"/>
  <c r="N15" i="187"/>
  <c r="O141" i="187"/>
  <c r="M86" i="187"/>
  <c r="T138" i="187"/>
  <c r="R83" i="187"/>
  <c r="S98" i="187"/>
  <c r="Q43" i="187"/>
  <c r="T97" i="187"/>
  <c r="R42" i="187"/>
  <c r="U96" i="187"/>
  <c r="S41" i="187"/>
  <c r="L96" i="187"/>
  <c r="T40" i="187"/>
  <c r="M95" i="187"/>
  <c r="U39" i="187"/>
  <c r="T91" i="187"/>
  <c r="M295" i="186"/>
  <c r="Q140" i="187"/>
  <c r="O85" i="187"/>
  <c r="L138" i="187"/>
  <c r="T82" i="187"/>
  <c r="U97" i="187"/>
  <c r="S42" i="187"/>
  <c r="L97" i="187"/>
  <c r="T41" i="187"/>
  <c r="M96" i="187"/>
  <c r="U40" i="187"/>
  <c r="N95" i="187"/>
  <c r="L40" i="187"/>
  <c r="O94" i="187"/>
  <c r="N146" i="187"/>
  <c r="L91" i="187"/>
  <c r="O294" i="186"/>
  <c r="O133" i="187"/>
  <c r="M78" i="187"/>
  <c r="T130" i="187"/>
  <c r="U145" i="187"/>
  <c r="S90" i="187"/>
  <c r="L145" i="187"/>
  <c r="T89" i="187"/>
  <c r="M144" i="187"/>
  <c r="U88" i="187"/>
  <c r="N143" i="187"/>
  <c r="L88" i="187"/>
  <c r="O142" i="187"/>
  <c r="M87" i="187"/>
  <c r="L139" i="187"/>
  <c r="T83" i="187"/>
  <c r="M287" i="186"/>
  <c r="M126" i="187"/>
  <c r="U66" i="187"/>
  <c r="R123" i="187"/>
  <c r="S138" i="187"/>
  <c r="Q83" i="187"/>
  <c r="T137" i="187"/>
  <c r="R82" i="187"/>
  <c r="U136" i="187"/>
  <c r="S81" i="187"/>
  <c r="L136" i="187"/>
  <c r="T80" i="187"/>
  <c r="M135" i="187"/>
  <c r="U79" i="187"/>
  <c r="T131" i="187"/>
  <c r="P65" i="187"/>
  <c r="U279" i="186"/>
  <c r="U118" i="187"/>
  <c r="S59" i="187"/>
  <c r="P116" i="187"/>
  <c r="Q131" i="187"/>
  <c r="O76" i="187"/>
  <c r="R130" i="187"/>
  <c r="P75" i="187"/>
  <c r="S129" i="187"/>
  <c r="Q74" i="187"/>
  <c r="T128" i="187"/>
  <c r="R73" i="187"/>
  <c r="U127" i="187"/>
  <c r="S72" i="187"/>
  <c r="R124" i="187"/>
  <c r="P52" i="187"/>
  <c r="S272" i="186"/>
  <c r="S111" i="187"/>
  <c r="Q52" i="187"/>
  <c r="N105" i="187"/>
  <c r="O124" i="187"/>
  <c r="M65" i="187"/>
  <c r="P123" i="187"/>
  <c r="N64" i="187"/>
  <c r="Q122" i="187"/>
  <c r="O63" i="187"/>
  <c r="P104" i="187"/>
  <c r="P98" i="187"/>
  <c r="N94" i="187"/>
  <c r="S225" i="186"/>
  <c r="L279" i="186"/>
  <c r="N78" i="187"/>
  <c r="U281" i="186"/>
  <c r="S227" i="186"/>
  <c r="L247" i="186"/>
  <c r="N66" i="187"/>
  <c r="Q241" i="186"/>
  <c r="R56" i="187"/>
  <c r="N240" i="186"/>
  <c r="M294" i="186"/>
  <c r="T297" i="186"/>
  <c r="P20" i="187"/>
  <c r="M117" i="187"/>
  <c r="L72" i="187"/>
  <c r="L46" i="187"/>
  <c r="R48" i="187"/>
  <c r="T271" i="186"/>
  <c r="P60" i="187"/>
  <c r="M142" i="187"/>
  <c r="U86" i="187"/>
  <c r="R139" i="187"/>
  <c r="P84" i="187"/>
  <c r="Q99" i="187"/>
  <c r="O44" i="187"/>
  <c r="R98" i="187"/>
  <c r="P43" i="187"/>
  <c r="S97" i="187"/>
  <c r="Q42" i="187"/>
  <c r="T96" i="187"/>
  <c r="R41" i="187"/>
  <c r="U95" i="187"/>
  <c r="S40" i="187"/>
  <c r="R92" i="187"/>
  <c r="U295" i="186"/>
  <c r="U134" i="187"/>
  <c r="S79" i="187"/>
  <c r="P132" i="187"/>
  <c r="N77" i="187"/>
  <c r="O92" i="187"/>
  <c r="R146" i="187"/>
  <c r="P91" i="187"/>
  <c r="S145" i="187"/>
  <c r="Q90" i="187"/>
  <c r="T144" i="187"/>
  <c r="R89" i="187"/>
  <c r="U143" i="187"/>
  <c r="S88" i="187"/>
  <c r="R140" i="187"/>
  <c r="P85" i="187"/>
  <c r="S288" i="186"/>
  <c r="M134" i="187"/>
  <c r="U78" i="187"/>
  <c r="R131" i="187"/>
  <c r="S146" i="187"/>
  <c r="Q91" i="187"/>
  <c r="T145" i="187"/>
  <c r="R90" i="187"/>
  <c r="U144" i="187"/>
  <c r="S89" i="187"/>
  <c r="L144" i="187"/>
  <c r="T88" i="187"/>
  <c r="M143" i="187"/>
  <c r="U87" i="187"/>
  <c r="T139" i="187"/>
  <c r="R84" i="187"/>
  <c r="U287" i="186"/>
  <c r="U126" i="187"/>
  <c r="S71" i="187"/>
  <c r="P124" i="187"/>
  <c r="Q139" i="187"/>
  <c r="O84" i="187"/>
  <c r="R138" i="187"/>
  <c r="P83" i="187"/>
  <c r="S137" i="187"/>
  <c r="Q82" i="187"/>
  <c r="T136" i="187"/>
  <c r="R81" i="187"/>
  <c r="U135" i="187"/>
  <c r="S80" i="187"/>
  <c r="R132" i="187"/>
  <c r="R72" i="187"/>
  <c r="S280" i="186"/>
  <c r="S119" i="187"/>
  <c r="Q60" i="187"/>
  <c r="N117" i="187"/>
  <c r="O132" i="187"/>
  <c r="M77" i="187"/>
  <c r="P131" i="187"/>
  <c r="N76" i="187"/>
  <c r="Q130" i="187"/>
  <c r="O75" i="187"/>
  <c r="R129" i="187"/>
  <c r="P74" i="187"/>
  <c r="S128" i="187"/>
  <c r="Q73" i="187"/>
  <c r="P125" i="187"/>
  <c r="R55" i="187"/>
  <c r="Q273" i="186"/>
  <c r="Q112" i="187"/>
  <c r="O53" i="187"/>
  <c r="L106" i="187"/>
  <c r="M125" i="187"/>
  <c r="U65" i="187"/>
  <c r="N124" i="187"/>
  <c r="L65" i="187"/>
  <c r="O123" i="187"/>
  <c r="M64" i="187"/>
  <c r="P122" i="187"/>
  <c r="N63" i="187"/>
  <c r="Q121" i="187"/>
  <c r="O62" i="187"/>
  <c r="N118" i="187"/>
  <c r="N35" i="187"/>
  <c r="O266" i="186"/>
  <c r="O101" i="187"/>
  <c r="M46" i="187"/>
  <c r="T98" i="187"/>
  <c r="U117" i="187"/>
  <c r="S58" i="187"/>
  <c r="L117" i="187"/>
  <c r="T57" i="187"/>
  <c r="M116" i="187"/>
  <c r="U56" i="187"/>
  <c r="Q123" i="187"/>
  <c r="T72" i="187"/>
  <c r="N49" i="187"/>
  <c r="T51" i="187"/>
  <c r="R272" i="186"/>
  <c r="R63" i="187"/>
  <c r="Q275" i="186"/>
  <c r="R43" i="187"/>
  <c r="L58" i="187"/>
  <c r="U33" i="187"/>
  <c r="P231" i="186"/>
  <c r="Q32" i="187"/>
  <c r="U229" i="186"/>
  <c r="L284" i="186"/>
  <c r="R287" i="186"/>
  <c r="P296" i="186"/>
  <c r="U57" i="187"/>
  <c r="P42" i="187"/>
  <c r="S296" i="186"/>
  <c r="O34" i="187"/>
  <c r="P265" i="186"/>
  <c r="N37" i="187"/>
  <c r="S135" i="187"/>
  <c r="Q80" i="187"/>
  <c r="N133" i="187"/>
  <c r="L78" i="187"/>
  <c r="M93" i="187"/>
  <c r="U37" i="187"/>
  <c r="N92" i="187"/>
  <c r="Q146" i="187"/>
  <c r="O91" i="187"/>
  <c r="R145" i="187"/>
  <c r="P90" i="187"/>
  <c r="S144" i="187"/>
  <c r="Q89" i="187"/>
  <c r="P141" i="187"/>
  <c r="N86" i="187"/>
  <c r="Q289" i="186"/>
  <c r="Q128" i="187"/>
  <c r="O73" i="187"/>
  <c r="L126" i="187"/>
  <c r="M141" i="187"/>
  <c r="U85" i="187"/>
  <c r="N140" i="187"/>
  <c r="L85" i="187"/>
  <c r="O139" i="187"/>
  <c r="M84" i="187"/>
  <c r="P138" i="187"/>
  <c r="N83" i="187"/>
  <c r="Q137" i="187"/>
  <c r="O82" i="187"/>
  <c r="N134" i="187"/>
  <c r="P81" i="187"/>
  <c r="O282" i="186"/>
  <c r="S127" i="187"/>
  <c r="Q72" i="187"/>
  <c r="N125" i="187"/>
  <c r="O140" i="187"/>
  <c r="M85" i="187"/>
  <c r="P139" i="187"/>
  <c r="N84" i="187"/>
  <c r="Q138" i="187"/>
  <c r="O83" i="187"/>
  <c r="R137" i="187"/>
  <c r="P82" i="187"/>
  <c r="S136" i="187"/>
  <c r="Q81" i="187"/>
  <c r="P133" i="187"/>
  <c r="T75" i="187"/>
  <c r="Q281" i="186"/>
  <c r="Q120" i="187"/>
  <c r="O61" i="187"/>
  <c r="L118" i="187"/>
  <c r="M133" i="187"/>
  <c r="U77" i="187"/>
  <c r="N132" i="187"/>
  <c r="L77" i="187"/>
  <c r="O131" i="187"/>
  <c r="M76" i="187"/>
  <c r="P130" i="187"/>
  <c r="N75" i="187"/>
  <c r="Q129" i="187"/>
  <c r="O74" i="187"/>
  <c r="N126" i="187"/>
  <c r="T58" i="187"/>
  <c r="O274" i="186"/>
  <c r="O113" i="187"/>
  <c r="M54" i="187"/>
  <c r="T106" i="187"/>
  <c r="U125" i="187"/>
  <c r="S66" i="187"/>
  <c r="L125" i="187"/>
  <c r="T65" i="187"/>
  <c r="M124" i="187"/>
  <c r="U64" i="187"/>
  <c r="N123" i="187"/>
  <c r="L64" i="187"/>
  <c r="O122" i="187"/>
  <c r="M63" i="187"/>
  <c r="L119" i="187"/>
  <c r="L36" i="187"/>
  <c r="M267" i="186"/>
  <c r="M102" i="187"/>
  <c r="U46" i="187"/>
  <c r="R99" i="187"/>
  <c r="S118" i="187"/>
  <c r="Q59" i="187"/>
  <c r="T117" i="187"/>
  <c r="R58" i="187"/>
  <c r="U116" i="187"/>
  <c r="S57" i="187"/>
  <c r="L116" i="187"/>
  <c r="T56" i="187"/>
  <c r="M115" i="187"/>
  <c r="U55" i="187"/>
  <c r="T111" i="187"/>
  <c r="P25" i="187"/>
  <c r="U256" i="186"/>
  <c r="U94" i="187"/>
  <c r="S39" i="187"/>
  <c r="P92" i="187"/>
  <c r="Q111" i="187"/>
  <c r="O52" i="187"/>
  <c r="R106" i="187"/>
  <c r="P51" i="187"/>
  <c r="S105" i="187"/>
  <c r="Q50" i="187"/>
  <c r="O64" i="187"/>
  <c r="N43" i="187"/>
  <c r="Q297" i="186"/>
  <c r="M35" i="187"/>
  <c r="N266" i="186"/>
  <c r="T38" i="187"/>
  <c r="M269" i="186"/>
  <c r="S25" i="187"/>
  <c r="U32" i="187"/>
  <c r="S19" i="187"/>
  <c r="L223" i="186"/>
  <c r="L18" i="187"/>
  <c r="M219" i="186"/>
  <c r="S273" i="186"/>
  <c r="O277" i="186"/>
  <c r="M286" i="186"/>
  <c r="N116" i="187"/>
  <c r="O126" i="187"/>
  <c r="M271" i="186"/>
  <c r="P24" i="187"/>
  <c r="L256" i="186"/>
  <c r="R27" i="187"/>
  <c r="O129" i="187"/>
  <c r="M74" i="187"/>
  <c r="T126" i="187"/>
  <c r="U141" i="187"/>
  <c r="S86" i="187"/>
  <c r="L141" i="187"/>
  <c r="T85" i="187"/>
  <c r="M140" i="187"/>
  <c r="U84" i="187"/>
  <c r="N139" i="187"/>
  <c r="L84" i="187"/>
  <c r="O138" i="187"/>
  <c r="M83" i="187"/>
  <c r="L135" i="187"/>
  <c r="L66" i="187"/>
  <c r="M283" i="186"/>
  <c r="M122" i="187"/>
  <c r="U62" i="187"/>
  <c r="R119" i="187"/>
  <c r="S134" i="187"/>
  <c r="Q79" i="187"/>
  <c r="T133" i="187"/>
  <c r="R78" i="187"/>
  <c r="U132" i="187"/>
  <c r="S77" i="187"/>
  <c r="L132" i="187"/>
  <c r="T76" i="187"/>
  <c r="M131" i="187"/>
  <c r="U75" i="187"/>
  <c r="T127" i="187"/>
  <c r="N65" i="187"/>
  <c r="U275" i="186"/>
  <c r="O121" i="187"/>
  <c r="M62" i="187"/>
  <c r="T118" i="187"/>
  <c r="U133" i="187"/>
  <c r="S78" i="187"/>
  <c r="L133" i="187"/>
  <c r="T77" i="187"/>
  <c r="M132" i="187"/>
  <c r="U76" i="187"/>
  <c r="N131" i="187"/>
  <c r="L76" i="187"/>
  <c r="O130" i="187"/>
  <c r="M75" i="187"/>
  <c r="L127" i="187"/>
  <c r="L62" i="187"/>
  <c r="M275" i="186"/>
  <c r="M114" i="187"/>
  <c r="U54" i="187"/>
  <c r="R111" i="187"/>
  <c r="S126" i="187"/>
  <c r="Q71" i="187"/>
  <c r="T125" i="187"/>
  <c r="R66" i="187"/>
  <c r="U124" i="187"/>
  <c r="S65" i="187"/>
  <c r="L124" i="187"/>
  <c r="T64" i="187"/>
  <c r="M123" i="187"/>
  <c r="U63" i="187"/>
  <c r="T119" i="187"/>
  <c r="T36" i="187"/>
  <c r="U267" i="186"/>
  <c r="U102" i="187"/>
  <c r="S47" i="187"/>
  <c r="P100" i="187"/>
  <c r="Q119" i="187"/>
  <c r="O60" i="187"/>
  <c r="R118" i="187"/>
  <c r="P59" i="187"/>
  <c r="S117" i="187"/>
  <c r="Q58" i="187"/>
  <c r="T116" i="187"/>
  <c r="R57" i="187"/>
  <c r="U115" i="187"/>
  <c r="S56" i="187"/>
  <c r="R112" i="187"/>
  <c r="O26" i="187"/>
  <c r="S257" i="186"/>
  <c r="S95" i="187"/>
  <c r="Q40" i="187"/>
  <c r="N93" i="187"/>
  <c r="O112" i="187"/>
  <c r="M53" i="187"/>
  <c r="P111" i="187"/>
  <c r="N52" i="187"/>
  <c r="Q106" i="187"/>
  <c r="O51" i="187"/>
  <c r="R105" i="187"/>
  <c r="P50" i="187"/>
  <c r="S104" i="187"/>
  <c r="Q49" i="187"/>
  <c r="P101" i="187"/>
  <c r="N18" i="187"/>
  <c r="S143" i="187"/>
  <c r="Q88" i="187"/>
  <c r="N141" i="187"/>
  <c r="L86" i="187"/>
  <c r="M101" i="187"/>
  <c r="U45" i="187"/>
  <c r="N100" i="187"/>
  <c r="L45" i="187"/>
  <c r="O99" i="187"/>
  <c r="M44" i="187"/>
  <c r="R122" i="187"/>
  <c r="M127" i="187"/>
  <c r="U271" i="186"/>
  <c r="O25" i="187"/>
  <c r="T256" i="186"/>
  <c r="R31" i="187"/>
  <c r="S262" i="186"/>
  <c r="S13" i="187"/>
  <c r="P18" i="187"/>
  <c r="S295" i="186"/>
  <c r="R213" i="186"/>
  <c r="P294" i="186"/>
  <c r="S212" i="186"/>
  <c r="P263" i="186"/>
  <c r="N267" i="186"/>
  <c r="L276" i="186"/>
  <c r="L57" i="187"/>
  <c r="S96" i="187"/>
  <c r="Q250" i="186"/>
  <c r="M17" i="187"/>
  <c r="R249" i="186"/>
  <c r="Q20" i="187"/>
  <c r="U122" i="187"/>
  <c r="S63" i="187"/>
  <c r="P120" i="187"/>
  <c r="Q135" i="187"/>
  <c r="O80" i="187"/>
  <c r="R134" i="187"/>
  <c r="P79" i="187"/>
  <c r="S133" i="187"/>
  <c r="Q78" i="187"/>
  <c r="T132" i="187"/>
  <c r="R77" i="187"/>
  <c r="U131" i="187"/>
  <c r="S76" i="187"/>
  <c r="R128" i="187"/>
  <c r="P72" i="187"/>
  <c r="S276" i="186"/>
  <c r="S115" i="187"/>
  <c r="Q56" i="187"/>
  <c r="N113" i="187"/>
  <c r="O128" i="187"/>
  <c r="M73" i="187"/>
  <c r="P127" i="187"/>
  <c r="N72" i="187"/>
  <c r="Q126" i="187"/>
  <c r="O71" i="187"/>
  <c r="R125" i="187"/>
  <c r="P66" i="187"/>
  <c r="S124" i="187"/>
  <c r="Q65" i="187"/>
  <c r="P121" i="187"/>
  <c r="R39" i="187"/>
  <c r="Q269" i="186"/>
  <c r="U114" i="187"/>
  <c r="S55" i="187"/>
  <c r="P112" i="187"/>
  <c r="Q127" i="187"/>
  <c r="O72" i="187"/>
  <c r="R126" i="187"/>
  <c r="P71" i="187"/>
  <c r="S125" i="187"/>
  <c r="Q66" i="187"/>
  <c r="T124" i="187"/>
  <c r="R65" i="187"/>
  <c r="U123" i="187"/>
  <c r="S64" i="187"/>
  <c r="R120" i="187"/>
  <c r="L38" i="187"/>
  <c r="S268" i="186"/>
  <c r="S103" i="187"/>
  <c r="Q48" i="187"/>
  <c r="N101" i="187"/>
  <c r="O120" i="187"/>
  <c r="M61" i="187"/>
  <c r="P119" i="187"/>
  <c r="N60" i="187"/>
  <c r="Q118" i="187"/>
  <c r="O59" i="187"/>
  <c r="R117" i="187"/>
  <c r="P58" i="187"/>
  <c r="S116" i="187"/>
  <c r="Q57" i="187"/>
  <c r="P113" i="187"/>
  <c r="N27" i="187"/>
  <c r="Q258" i="186"/>
  <c r="Q96" i="187"/>
  <c r="O41" i="187"/>
  <c r="L94" i="187"/>
  <c r="M113" i="187"/>
  <c r="U53" i="187"/>
  <c r="N112" i="187"/>
  <c r="L53" i="187"/>
  <c r="O111" i="187"/>
  <c r="M52" i="187"/>
  <c r="P106" i="187"/>
  <c r="N51" i="187"/>
  <c r="Q105" i="187"/>
  <c r="O50" i="187"/>
  <c r="N102" i="187"/>
  <c r="N19" i="187"/>
  <c r="Q144" i="187"/>
  <c r="O89" i="187"/>
  <c r="L142" i="187"/>
  <c r="T86" i="187"/>
  <c r="U101" i="187"/>
  <c r="S46" i="187"/>
  <c r="L101" i="187"/>
  <c r="T45" i="187"/>
  <c r="M100" i="187"/>
  <c r="U44" i="187"/>
  <c r="N99" i="187"/>
  <c r="Q116" i="187"/>
  <c r="O57" i="187"/>
  <c r="L114" i="187"/>
  <c r="M129" i="187"/>
  <c r="U73" i="187"/>
  <c r="N128" i="187"/>
  <c r="L73" i="187"/>
  <c r="O127" i="187"/>
  <c r="M72" i="187"/>
  <c r="P126" i="187"/>
  <c r="N71" i="187"/>
  <c r="Q125" i="187"/>
  <c r="O66" i="187"/>
  <c r="N122" i="187"/>
  <c r="T42" i="187"/>
  <c r="O270" i="186"/>
  <c r="O105" i="187"/>
  <c r="M50" i="187"/>
  <c r="T102" i="187"/>
  <c r="U121" i="187"/>
  <c r="S62" i="187"/>
  <c r="L121" i="187"/>
  <c r="T61" i="187"/>
  <c r="M120" i="187"/>
  <c r="U60" i="187"/>
  <c r="N119" i="187"/>
  <c r="L60" i="187"/>
  <c r="O118" i="187"/>
  <c r="M59" i="187"/>
  <c r="L115" i="187"/>
  <c r="L32" i="187"/>
  <c r="M263" i="186"/>
  <c r="Q104" i="187"/>
  <c r="O49" i="187"/>
  <c r="L102" i="187"/>
  <c r="M121" i="187"/>
  <c r="U61" i="187"/>
  <c r="N120" i="187"/>
  <c r="L61" i="187"/>
  <c r="O119" i="187"/>
  <c r="M60" i="187"/>
  <c r="P118" i="187"/>
  <c r="N59" i="187"/>
  <c r="Q117" i="187"/>
  <c r="O58" i="187"/>
  <c r="N114" i="187"/>
  <c r="N31" i="187"/>
  <c r="O262" i="186"/>
  <c r="O97" i="187"/>
  <c r="M42" i="187"/>
  <c r="T94" i="187"/>
  <c r="U113" i="187"/>
  <c r="S54" i="187"/>
  <c r="L113" i="187"/>
  <c r="T53" i="187"/>
  <c r="M112" i="187"/>
  <c r="U52" i="187"/>
  <c r="N111" i="187"/>
  <c r="L52" i="187"/>
  <c r="O106" i="187"/>
  <c r="M51" i="187"/>
  <c r="L103" i="187"/>
  <c r="M20" i="187"/>
  <c r="O145" i="187"/>
  <c r="M90" i="187"/>
  <c r="T142" i="187"/>
  <c r="R87" i="187"/>
  <c r="S102" i="187"/>
  <c r="Q47" i="187"/>
  <c r="T101" i="187"/>
  <c r="R46" i="187"/>
  <c r="U100" i="187"/>
  <c r="S45" i="187"/>
  <c r="L100" i="187"/>
  <c r="T44" i="187"/>
  <c r="M99" i="187"/>
  <c r="U43" i="187"/>
  <c r="T95" i="187"/>
  <c r="O11" i="187"/>
  <c r="M138" i="187"/>
  <c r="U82" i="187"/>
  <c r="R135" i="187"/>
  <c r="P80" i="187"/>
  <c r="Q95" i="187"/>
  <c r="O40" i="187"/>
  <c r="R94" i="187"/>
  <c r="P39" i="187"/>
  <c r="S93" i="187"/>
  <c r="Q38" i="187"/>
  <c r="T92" i="187"/>
  <c r="R37" i="187"/>
  <c r="U91" i="187"/>
  <c r="T143" i="187"/>
  <c r="R88" i="187"/>
  <c r="U291" i="186"/>
  <c r="U130" i="187"/>
  <c r="S75" i="187"/>
  <c r="P128" i="187"/>
  <c r="Q143" i="187"/>
  <c r="O88" i="187"/>
  <c r="R142" i="187"/>
  <c r="P87" i="187"/>
  <c r="S141" i="187"/>
  <c r="Q86" i="187"/>
  <c r="T140" i="187"/>
  <c r="S121" i="187"/>
  <c r="U71" i="187"/>
  <c r="U244" i="186"/>
  <c r="N10" i="187"/>
  <c r="L244" i="186"/>
  <c r="R13" i="187"/>
  <c r="U246" i="186"/>
  <c r="T280" i="186"/>
  <c r="P284" i="186"/>
  <c r="O275" i="186"/>
  <c r="T200" i="186"/>
  <c r="T273" i="186"/>
  <c r="P56" i="187"/>
  <c r="U239" i="186"/>
  <c r="R243" i="186"/>
  <c r="Q100" i="187"/>
  <c r="M56" i="187"/>
  <c r="Q41" i="187"/>
  <c r="S237" i="186"/>
  <c r="L291" i="186"/>
  <c r="T236" i="186"/>
  <c r="U293" i="186"/>
  <c r="M106" i="187"/>
  <c r="U50" i="187"/>
  <c r="R103" i="187"/>
  <c r="S122" i="187"/>
  <c r="Q63" i="187"/>
  <c r="T121" i="187"/>
  <c r="R62" i="187"/>
  <c r="U120" i="187"/>
  <c r="S61" i="187"/>
  <c r="L120" i="187"/>
  <c r="T60" i="187"/>
  <c r="M119" i="187"/>
  <c r="U59" i="187"/>
  <c r="T115" i="187"/>
  <c r="T32" i="187"/>
  <c r="U263" i="186"/>
  <c r="U98" i="187"/>
  <c r="S43" i="187"/>
  <c r="P96" i="187"/>
  <c r="Q115" i="187"/>
  <c r="O56" i="187"/>
  <c r="R114" i="187"/>
  <c r="P55" i="187"/>
  <c r="S113" i="187"/>
  <c r="Q54" i="187"/>
  <c r="T112" i="187"/>
  <c r="R53" i="187"/>
  <c r="U111" i="187"/>
  <c r="S52" i="187"/>
  <c r="R104" i="187"/>
  <c r="I22" i="187"/>
  <c r="S253" i="186"/>
  <c r="M98" i="187"/>
  <c r="U42" i="187"/>
  <c r="R95" i="187"/>
  <c r="S114" i="187"/>
  <c r="Q55" i="187"/>
  <c r="T113" i="187"/>
  <c r="R54" i="187"/>
  <c r="U112" i="187"/>
  <c r="S53" i="187"/>
  <c r="L112" i="187"/>
  <c r="T52" i="187"/>
  <c r="M111" i="187"/>
  <c r="U51" i="187"/>
  <c r="T103" i="187"/>
  <c r="L21" i="187"/>
  <c r="M146" i="187"/>
  <c r="U90" i="187"/>
  <c r="R143" i="187"/>
  <c r="P88" i="187"/>
  <c r="Q103" i="187"/>
  <c r="O48" i="187"/>
  <c r="R102" i="187"/>
  <c r="P47" i="187"/>
  <c r="S101" i="187"/>
  <c r="Q46" i="187"/>
  <c r="T100" i="187"/>
  <c r="R45" i="187"/>
  <c r="U99" i="187"/>
  <c r="S44" i="187"/>
  <c r="R96" i="187"/>
  <c r="O12" i="187"/>
  <c r="U138" i="187"/>
  <c r="S83" i="187"/>
  <c r="P136" i="187"/>
  <c r="N81" i="187"/>
  <c r="O96" i="187"/>
  <c r="M41" i="187"/>
  <c r="P95" i="187"/>
  <c r="N40" i="187"/>
  <c r="Q94" i="187"/>
  <c r="O39" i="187"/>
  <c r="R93" i="187"/>
  <c r="P38" i="187"/>
  <c r="S92" i="187"/>
  <c r="R144" i="187"/>
  <c r="P89" i="187"/>
  <c r="S292" i="186"/>
  <c r="S131" i="187"/>
  <c r="Q76" i="187"/>
  <c r="N129" i="187"/>
  <c r="O144" i="187"/>
  <c r="M89" i="187"/>
  <c r="P143" i="187"/>
  <c r="N88" i="187"/>
  <c r="Q142" i="187"/>
  <c r="O87" i="187"/>
  <c r="R141" i="187"/>
  <c r="P86" i="187"/>
  <c r="S140" i="187"/>
  <c r="Q85" i="187"/>
  <c r="P137" i="187"/>
  <c r="N82" i="187"/>
  <c r="Q285" i="186"/>
  <c r="Q124" i="187"/>
  <c r="O65" i="187"/>
  <c r="L122" i="187"/>
  <c r="M137" i="187"/>
  <c r="U81" i="187"/>
  <c r="N136" i="187"/>
  <c r="L81" i="187"/>
  <c r="O135" i="187"/>
  <c r="M80" i="187"/>
  <c r="U106" i="187"/>
  <c r="Q62" i="187"/>
  <c r="O42" i="187"/>
  <c r="Q238" i="186"/>
  <c r="T291" i="186"/>
  <c r="R237" i="186"/>
  <c r="S294" i="186"/>
  <c r="Q240" i="186"/>
  <c r="Q270" i="186"/>
  <c r="M274" i="186"/>
  <c r="L265" i="186"/>
  <c r="P194" i="186"/>
  <c r="R263" i="186"/>
  <c r="O32" i="187"/>
  <c r="M36" i="187"/>
  <c r="P233" i="186"/>
  <c r="O45" i="187"/>
  <c r="N127" i="187"/>
  <c r="L123" i="187"/>
  <c r="O231" i="186"/>
  <c r="R284" i="186"/>
  <c r="P230" i="186"/>
  <c r="Q287" i="186"/>
  <c r="L44" i="187"/>
  <c r="R79" i="187"/>
  <c r="Q97" i="187"/>
  <c r="R285" i="186"/>
  <c r="M71" i="187"/>
  <c r="Q252" i="186"/>
  <c r="S289" i="186"/>
  <c r="O293" i="186"/>
  <c r="N284" i="186"/>
  <c r="P206" i="186"/>
  <c r="T282" i="186"/>
  <c r="Q205" i="186"/>
  <c r="L249" i="186"/>
  <c r="R252" i="186"/>
  <c r="P264" i="186"/>
  <c r="U104" i="187"/>
  <c r="Q61" i="187"/>
  <c r="O243" i="186"/>
  <c r="R296" i="186"/>
  <c r="P242" i="186"/>
  <c r="S11" i="187"/>
  <c r="O245" i="186"/>
  <c r="M278" i="186"/>
  <c r="T281" i="186"/>
  <c r="T272" i="186"/>
  <c r="N199" i="186"/>
  <c r="O271" i="186"/>
  <c r="N46" i="187"/>
  <c r="N61" i="187"/>
  <c r="M241" i="186"/>
  <c r="N44" i="187"/>
  <c r="O90" i="187"/>
  <c r="U248" i="186"/>
  <c r="M15" i="187"/>
  <c r="L248" i="186"/>
  <c r="R18" i="187"/>
  <c r="U250" i="186"/>
  <c r="N287" i="186"/>
  <c r="T290" i="186"/>
  <c r="S281" i="186"/>
  <c r="T204" i="186"/>
  <c r="N280" i="186"/>
  <c r="U203" i="186"/>
  <c r="O246" i="186"/>
  <c r="L134" i="187"/>
  <c r="N115" i="187"/>
  <c r="L111" i="187"/>
  <c r="U228" i="186"/>
  <c r="N282" i="186"/>
  <c r="L79" i="187"/>
  <c r="M285" i="186"/>
  <c r="U230" i="186"/>
  <c r="N252" i="186"/>
  <c r="T255" i="186"/>
  <c r="S246" i="186"/>
  <c r="T184" i="186"/>
  <c r="N245" i="186"/>
  <c r="Q11" i="187"/>
  <c r="L16" i="187"/>
  <c r="S142" i="187"/>
  <c r="T84" i="187"/>
  <c r="N73" i="187"/>
  <c r="P61" i="187"/>
  <c r="L275" i="186"/>
  <c r="P77" i="187"/>
  <c r="U277" i="186"/>
  <c r="L59" i="187"/>
  <c r="R240" i="186"/>
  <c r="N38" i="187"/>
  <c r="M235" i="186"/>
  <c r="O36" i="187"/>
  <c r="P129" i="187"/>
  <c r="M289" i="186"/>
  <c r="M253" i="186"/>
  <c r="Q286" i="186"/>
  <c r="S297" i="186"/>
  <c r="P208" i="186"/>
  <c r="N153" i="186"/>
  <c r="M199" i="186"/>
  <c r="U196" i="186"/>
  <c r="Q193" i="186"/>
  <c r="N291" i="186"/>
  <c r="O162" i="186"/>
  <c r="T205" i="186"/>
  <c r="O139" i="186"/>
  <c r="N204" i="186"/>
  <c r="N138" i="186"/>
  <c r="U103" i="187"/>
  <c r="N23" i="187"/>
  <c r="M288" i="186"/>
  <c r="N22" i="187"/>
  <c r="O23" i="187"/>
  <c r="L214" i="186"/>
  <c r="T158" i="186"/>
  <c r="S207" i="186"/>
  <c r="L205" i="186"/>
  <c r="L201" i="186"/>
  <c r="U132" i="186"/>
  <c r="S168" i="186"/>
  <c r="S214" i="186"/>
  <c r="S145" i="186"/>
  <c r="M213" i="186"/>
  <c r="R144" i="186"/>
  <c r="Q226" i="186"/>
  <c r="Q228" i="186"/>
  <c r="L63" i="187"/>
  <c r="I25" i="187"/>
  <c r="U266" i="186"/>
  <c r="L194" i="186"/>
  <c r="T138" i="186"/>
  <c r="O176" i="186"/>
  <c r="P174" i="186"/>
  <c r="Q171" i="186"/>
  <c r="U214" i="186"/>
  <c r="T145" i="186"/>
  <c r="T185" i="186"/>
  <c r="S118" i="186"/>
  <c r="Q184" i="186"/>
  <c r="N79" i="187"/>
  <c r="L74" i="187"/>
  <c r="Q36" i="187"/>
  <c r="O202" i="186"/>
  <c r="M37" i="187"/>
  <c r="T218" i="186"/>
  <c r="R163" i="186"/>
  <c r="P215" i="186"/>
  <c r="R212" i="186"/>
  <c r="O98" i="187"/>
  <c r="S94" i="187"/>
  <c r="O251" i="186"/>
  <c r="N207" i="186"/>
  <c r="M244" i="186"/>
  <c r="M246" i="186"/>
  <c r="P279" i="186"/>
  <c r="N283" i="186"/>
  <c r="L274" i="186"/>
  <c r="L200" i="186"/>
  <c r="Q272" i="186"/>
  <c r="L51" i="187"/>
  <c r="S238" i="186"/>
  <c r="O242" i="186"/>
  <c r="M94" i="187"/>
  <c r="S49" i="187"/>
  <c r="L143" i="187"/>
  <c r="U236" i="186"/>
  <c r="N290" i="186"/>
  <c r="L236" i="186"/>
  <c r="M293" i="186"/>
  <c r="U238" i="186"/>
  <c r="L268" i="186"/>
  <c r="R271" i="186"/>
  <c r="Q262" i="186"/>
  <c r="T192" i="186"/>
  <c r="L258" i="186"/>
  <c r="Q26" i="187"/>
  <c r="P33" i="187"/>
  <c r="U142" i="187"/>
  <c r="Q98" i="187"/>
  <c r="S60" i="187"/>
  <c r="Q242" i="186"/>
  <c r="T295" i="186"/>
  <c r="R241" i="186"/>
  <c r="S10" i="187"/>
  <c r="Q244" i="186"/>
  <c r="U276" i="186"/>
  <c r="Q280" i="186"/>
  <c r="P271" i="186"/>
  <c r="P198" i="186"/>
  <c r="L270" i="186"/>
  <c r="R40" i="187"/>
  <c r="T55" i="187"/>
  <c r="T78" i="187"/>
  <c r="R85" i="187"/>
  <c r="P76" i="187"/>
  <c r="R64" i="187"/>
  <c r="T275" i="186"/>
  <c r="R60" i="187"/>
  <c r="S278" i="186"/>
  <c r="R76" i="187"/>
  <c r="U241" i="186"/>
  <c r="L42" i="187"/>
  <c r="P236" i="186"/>
  <c r="M38" i="187"/>
  <c r="L235" i="186"/>
  <c r="L289" i="186"/>
  <c r="T292" i="186"/>
  <c r="Q87" i="187"/>
  <c r="N55" i="187"/>
  <c r="R23" i="187"/>
  <c r="Q37" i="187"/>
  <c r="R268" i="186"/>
  <c r="R47" i="187"/>
  <c r="Q271" i="186"/>
  <c r="L33" i="187"/>
  <c r="R36" i="187"/>
  <c r="L24" i="187"/>
  <c r="Q225" i="186"/>
  <c r="P22" i="187"/>
  <c r="Q277" i="186"/>
  <c r="Q263" i="186"/>
  <c r="P214" i="186"/>
  <c r="L254" i="186"/>
  <c r="P282" i="186"/>
  <c r="L202" i="186"/>
  <c r="T146" i="186"/>
  <c r="R190" i="186"/>
  <c r="O188" i="186"/>
  <c r="L185" i="186"/>
  <c r="Q233" i="186"/>
  <c r="L155" i="186"/>
  <c r="Q196" i="186"/>
  <c r="L127" i="186"/>
  <c r="M195" i="186"/>
  <c r="O20" i="187"/>
  <c r="R100" i="187"/>
  <c r="Q283" i="186"/>
  <c r="N244" i="186"/>
  <c r="N285" i="186"/>
  <c r="T293" i="186"/>
  <c r="R207" i="186"/>
  <c r="P152" i="186"/>
  <c r="M198" i="186"/>
  <c r="T195" i="186"/>
  <c r="Q192" i="186"/>
  <c r="U280" i="186"/>
  <c r="P161" i="186"/>
  <c r="Q204" i="186"/>
  <c r="P138" i="186"/>
  <c r="U202" i="186"/>
  <c r="O137" i="186"/>
  <c r="M19" i="187"/>
  <c r="N292" i="186"/>
  <c r="O285" i="186"/>
  <c r="N281" i="186"/>
  <c r="M251" i="186"/>
  <c r="R187" i="186"/>
  <c r="P127" i="186"/>
  <c r="L169" i="186"/>
  <c r="P27" i="187"/>
  <c r="N164" i="186"/>
  <c r="R204" i="186"/>
  <c r="Q138" i="186"/>
  <c r="M174" i="186"/>
  <c r="O112" i="186"/>
  <c r="U172" i="186"/>
  <c r="O78" i="187"/>
  <c r="R15" i="187"/>
  <c r="T277" i="186"/>
  <c r="P19" i="187"/>
  <c r="P17" i="187"/>
  <c r="P212" i="186"/>
  <c r="N157" i="186"/>
  <c r="M205" i="186"/>
  <c r="Q202" i="186"/>
  <c r="M43" i="187"/>
  <c r="Q39" i="187"/>
  <c r="M18" i="187"/>
  <c r="M284" i="186"/>
  <c r="P297" i="186"/>
  <c r="S239" i="186"/>
  <c r="N269" i="186"/>
  <c r="U272" i="186"/>
  <c r="S263" i="186"/>
  <c r="R193" i="186"/>
  <c r="P262" i="186"/>
  <c r="L31" i="187"/>
  <c r="S34" i="187"/>
  <c r="T59" i="187"/>
  <c r="T146" i="187"/>
  <c r="R121" i="187"/>
  <c r="P117" i="187"/>
  <c r="Q230" i="186"/>
  <c r="T283" i="186"/>
  <c r="R229" i="186"/>
  <c r="S286" i="186"/>
  <c r="Q232" i="186"/>
  <c r="S254" i="186"/>
  <c r="O258" i="186"/>
  <c r="N249" i="186"/>
  <c r="P186" i="186"/>
  <c r="T247" i="186"/>
  <c r="Q14" i="187"/>
  <c r="O19" i="187"/>
  <c r="S87" i="187"/>
  <c r="O43" i="187"/>
  <c r="N142" i="187"/>
  <c r="M236" i="186"/>
  <c r="P289" i="186"/>
  <c r="N235" i="186"/>
  <c r="O292" i="186"/>
  <c r="M238" i="186"/>
  <c r="R266" i="186"/>
  <c r="P270" i="186"/>
  <c r="N258" i="186"/>
  <c r="L192" i="186"/>
  <c r="S256" i="186"/>
  <c r="M25" i="187"/>
  <c r="N32" i="187"/>
  <c r="U93" i="187"/>
  <c r="L56" i="187"/>
  <c r="Q24" i="187"/>
  <c r="M39" i="187"/>
  <c r="P269" i="186"/>
  <c r="T50" i="187"/>
  <c r="O272" i="186"/>
  <c r="N34" i="187"/>
  <c r="O38" i="187"/>
  <c r="Q25" i="187"/>
  <c r="R226" i="186"/>
  <c r="I24" i="187"/>
  <c r="P225" i="186"/>
  <c r="T278" i="186"/>
  <c r="Q282" i="186"/>
  <c r="T141" i="187"/>
  <c r="M139" i="187"/>
  <c r="U283" i="186"/>
  <c r="M31" i="187"/>
  <c r="N262" i="186"/>
  <c r="L34" i="187"/>
  <c r="M265" i="186"/>
  <c r="Q18" i="187"/>
  <c r="I23" i="187"/>
  <c r="L12" i="187"/>
  <c r="L216" i="186"/>
  <c r="M10" i="187"/>
  <c r="U232" i="186"/>
  <c r="U234" i="186"/>
  <c r="T188" i="186"/>
  <c r="O37" i="187"/>
  <c r="R269" i="186"/>
  <c r="R195" i="186"/>
  <c r="P140" i="186"/>
  <c r="N178" i="186"/>
  <c r="N176" i="186"/>
  <c r="P173" i="186"/>
  <c r="P217" i="186"/>
  <c r="S147" i="186"/>
  <c r="U187" i="186"/>
  <c r="O120" i="186"/>
  <c r="R186" i="186"/>
  <c r="P237" i="186"/>
  <c r="U252" i="186"/>
  <c r="U254" i="186"/>
  <c r="T208" i="186"/>
  <c r="S252" i="186"/>
  <c r="L281" i="186"/>
  <c r="N201" i="186"/>
  <c r="L146" i="186"/>
  <c r="Q189" i="186"/>
  <c r="O187" i="186"/>
  <c r="U179" i="186"/>
  <c r="Q231" i="186"/>
  <c r="M154" i="186"/>
  <c r="P195" i="186"/>
  <c r="M126" i="186"/>
  <c r="M194" i="186"/>
  <c r="T114" i="187"/>
  <c r="T279" i="186"/>
  <c r="O248" i="186"/>
  <c r="L253" i="186"/>
  <c r="T257" i="186"/>
  <c r="L241" i="186"/>
  <c r="N177" i="186"/>
  <c r="T284" i="186"/>
  <c r="U262" i="186"/>
  <c r="Q239" i="186"/>
  <c r="U156" i="186"/>
  <c r="Q195" i="186"/>
  <c r="N126" i="186"/>
  <c r="S166" i="186"/>
  <c r="U105" i="186"/>
  <c r="R165" i="186"/>
  <c r="R80" i="187"/>
  <c r="M277" i="186"/>
  <c r="U233" i="186"/>
  <c r="N276" i="186"/>
  <c r="O291" i="186"/>
  <c r="L206" i="186"/>
  <c r="T150" i="186"/>
  <c r="U195" i="186"/>
  <c r="S193" i="186"/>
  <c r="L95" i="187"/>
  <c r="T93" i="187"/>
  <c r="P250" i="186"/>
  <c r="O206" i="186"/>
  <c r="N243" i="186"/>
  <c r="O233" i="186"/>
  <c r="U255" i="186"/>
  <c r="R262" i="186"/>
  <c r="R250" i="186"/>
  <c r="N187" i="186"/>
  <c r="M249" i="186"/>
  <c r="O16" i="187"/>
  <c r="R20" i="187"/>
  <c r="O33" i="187"/>
  <c r="R91" i="187"/>
  <c r="L92" i="187"/>
  <c r="T87" i="187"/>
  <c r="L75" i="187"/>
  <c r="P277" i="186"/>
  <c r="L71" i="187"/>
  <c r="O280" i="186"/>
  <c r="M226" i="186"/>
  <c r="P244" i="186"/>
  <c r="R52" i="187"/>
  <c r="L239" i="186"/>
  <c r="T46" i="187"/>
  <c r="Q237" i="186"/>
  <c r="R291" i="186"/>
  <c r="O295" i="186"/>
  <c r="P140" i="187"/>
  <c r="T120" i="187"/>
  <c r="R116" i="187"/>
  <c r="S229" i="186"/>
  <c r="L283" i="186"/>
  <c r="T228" i="186"/>
  <c r="U285" i="186"/>
  <c r="S231" i="186"/>
  <c r="P253" i="186"/>
  <c r="M257" i="186"/>
  <c r="U247" i="186"/>
  <c r="R185" i="186"/>
  <c r="R246" i="186"/>
  <c r="L13" i="187"/>
  <c r="Q17" i="187"/>
  <c r="S38" i="187"/>
  <c r="U139" i="187"/>
  <c r="S284" i="186"/>
  <c r="U31" i="187"/>
  <c r="L263" i="186"/>
  <c r="T34" i="187"/>
  <c r="U265" i="186"/>
  <c r="N20" i="187"/>
  <c r="N24" i="187"/>
  <c r="P13" i="187"/>
  <c r="T216" i="186"/>
  <c r="R11" i="187"/>
  <c r="U215" i="186"/>
  <c r="Q268" i="186"/>
  <c r="N272" i="186"/>
  <c r="R86" i="187"/>
  <c r="Q113" i="187"/>
  <c r="O255" i="186"/>
  <c r="I21" i="187"/>
  <c r="T252" i="186"/>
  <c r="M24" i="187"/>
  <c r="S255" i="186"/>
  <c r="T294" i="186"/>
  <c r="Q10" i="187"/>
  <c r="O289" i="186"/>
  <c r="R209" i="186"/>
  <c r="L288" i="186"/>
  <c r="N26" i="187"/>
  <c r="P15" i="187"/>
  <c r="R295" i="186"/>
  <c r="M290" i="186"/>
  <c r="T253" i="186"/>
  <c r="N189" i="186"/>
  <c r="L129" i="186"/>
  <c r="U170" i="186"/>
  <c r="U168" i="186"/>
  <c r="M166" i="186"/>
  <c r="O207" i="186"/>
  <c r="O140" i="186"/>
  <c r="U175" i="186"/>
  <c r="U113" i="186"/>
  <c r="S174" i="186"/>
  <c r="P219" i="186"/>
  <c r="O227" i="186"/>
  <c r="O229" i="186"/>
  <c r="N179" i="186"/>
  <c r="P26" i="187"/>
  <c r="N268" i="186"/>
  <c r="T194" i="186"/>
  <c r="R139" i="186"/>
  <c r="O177" i="186"/>
  <c r="O175" i="186"/>
  <c r="Q172" i="186"/>
  <c r="N216" i="186"/>
  <c r="S146" i="186"/>
  <c r="U186" i="186"/>
  <c r="Q119" i="186"/>
  <c r="Q185" i="186"/>
  <c r="T73" i="187"/>
  <c r="N251" i="186"/>
  <c r="L296" i="186"/>
  <c r="Q224" i="186"/>
  <c r="T239" i="186"/>
  <c r="S230" i="186"/>
  <c r="T170" i="186"/>
  <c r="N232" i="186"/>
  <c r="U227" i="186"/>
  <c r="N223" i="186"/>
  <c r="R149" i="186"/>
  <c r="L187" i="186"/>
  <c r="N256" i="186"/>
  <c r="P159" i="186"/>
  <c r="M247" i="186"/>
  <c r="O158" i="186"/>
  <c r="Q246" i="186"/>
  <c r="O10" i="187"/>
  <c r="R38" i="187"/>
  <c r="P21" i="187"/>
  <c r="N250" i="186"/>
  <c r="S12" i="187"/>
  <c r="U226" i="186"/>
  <c r="T245" i="186"/>
  <c r="P57" i="187"/>
  <c r="O240" i="186"/>
  <c r="R51" i="187"/>
  <c r="T238" i="186"/>
  <c r="U292" i="186"/>
  <c r="Q296" i="186"/>
  <c r="L19" i="187"/>
  <c r="S106" i="187"/>
  <c r="P62" i="187"/>
  <c r="P34" i="187"/>
  <c r="P45" i="187"/>
  <c r="L271" i="186"/>
  <c r="N57" i="187"/>
  <c r="U273" i="186"/>
  <c r="U36" i="187"/>
  <c r="T47" i="187"/>
  <c r="P31" i="187"/>
  <c r="S228" i="186"/>
  <c r="R26" i="187"/>
  <c r="Q227" i="186"/>
  <c r="O281" i="186"/>
  <c r="L285" i="186"/>
  <c r="N85" i="187"/>
  <c r="N91" i="187"/>
  <c r="L87" i="187"/>
  <c r="T71" i="187"/>
  <c r="R276" i="186"/>
  <c r="T63" i="187"/>
  <c r="Q279" i="186"/>
  <c r="O225" i="186"/>
  <c r="M243" i="186"/>
  <c r="L47" i="187"/>
  <c r="T237" i="186"/>
  <c r="P41" i="187"/>
  <c r="O236" i="186"/>
  <c r="P290" i="186"/>
  <c r="L294" i="186"/>
  <c r="L93" i="187"/>
  <c r="O114" i="187"/>
  <c r="M256" i="186"/>
  <c r="S21" i="187"/>
  <c r="R253" i="186"/>
  <c r="L25" i="187"/>
  <c r="Q256" i="186"/>
  <c r="M296" i="186"/>
  <c r="M12" i="187"/>
  <c r="R290" i="186"/>
  <c r="P210" i="186"/>
  <c r="N289" i="186"/>
  <c r="Q209" i="186"/>
  <c r="P255" i="186"/>
  <c r="L262" i="186"/>
  <c r="U140" i="187"/>
  <c r="U83" i="187"/>
  <c r="O247" i="186"/>
  <c r="M13" i="187"/>
  <c r="P246" i="186"/>
  <c r="R16" i="187"/>
  <c r="O249" i="186"/>
  <c r="Q284" i="186"/>
  <c r="N288" i="186"/>
  <c r="N279" i="186"/>
  <c r="N203" i="186"/>
  <c r="M58" i="187"/>
  <c r="N286" i="186"/>
  <c r="R258" i="186"/>
  <c r="U264" i="186"/>
  <c r="P268" i="186"/>
  <c r="Q243" i="186"/>
  <c r="T178" i="186"/>
  <c r="S18" i="187"/>
  <c r="P283" i="186"/>
  <c r="T249" i="186"/>
  <c r="S158" i="186"/>
  <c r="S197" i="186"/>
  <c r="L128" i="186"/>
  <c r="R168" i="186"/>
  <c r="Q107" i="186"/>
  <c r="P167" i="186"/>
  <c r="M209" i="186"/>
  <c r="L20" i="187"/>
  <c r="R293" i="186"/>
  <c r="R286" i="186"/>
  <c r="U288" i="186"/>
  <c r="P252" i="186"/>
  <c r="P188" i="186"/>
  <c r="N128" i="186"/>
  <c r="U169" i="186"/>
  <c r="P49" i="187"/>
  <c r="M165" i="186"/>
  <c r="U205" i="186"/>
  <c r="P139" i="186"/>
  <c r="L175" i="186"/>
  <c r="M113" i="186"/>
  <c r="T173" i="186"/>
  <c r="L104" i="187"/>
  <c r="P64" i="187"/>
  <c r="U251" i="186"/>
  <c r="M207" i="186"/>
  <c r="T39" i="187"/>
  <c r="R219" i="186"/>
  <c r="P164" i="186"/>
  <c r="R216" i="186"/>
  <c r="U213" i="186"/>
  <c r="U209" i="186"/>
  <c r="O142" i="186"/>
  <c r="M175" i="186"/>
  <c r="N227" i="186"/>
  <c r="M152" i="186"/>
  <c r="M225" i="186"/>
  <c r="L151" i="186"/>
  <c r="N58" i="187"/>
  <c r="P53" i="187"/>
  <c r="L35" i="187"/>
  <c r="P23" i="187"/>
  <c r="N263" i="186"/>
  <c r="N193" i="186"/>
  <c r="L138" i="186"/>
  <c r="P175" i="186"/>
  <c r="Q173" i="186"/>
  <c r="O137" i="187"/>
  <c r="U92" i="187"/>
  <c r="O253" i="186"/>
  <c r="U253" i="186"/>
  <c r="S274" i="186"/>
  <c r="U38" i="187"/>
  <c r="N53" i="187"/>
  <c r="R32" i="187"/>
  <c r="L230" i="186"/>
  <c r="O31" i="187"/>
  <c r="R228" i="186"/>
  <c r="R282" i="186"/>
  <c r="P286" i="186"/>
  <c r="N295" i="186"/>
  <c r="Q51" i="187"/>
  <c r="O146" i="187"/>
  <c r="M291" i="186"/>
  <c r="Q33" i="187"/>
  <c r="R264" i="186"/>
  <c r="P36" i="187"/>
  <c r="Q267" i="186"/>
  <c r="L23" i="187"/>
  <c r="L27" i="187"/>
  <c r="Q16" i="187"/>
  <c r="P218" i="186"/>
  <c r="S14" i="187"/>
  <c r="Q217" i="186"/>
  <c r="N271" i="186"/>
  <c r="T274" i="186"/>
  <c r="O100" i="187"/>
  <c r="R61" i="187"/>
  <c r="R33" i="187"/>
  <c r="N42" i="187"/>
  <c r="N270" i="186"/>
  <c r="L54" i="187"/>
  <c r="M273" i="186"/>
  <c r="Q35" i="187"/>
  <c r="L43" i="187"/>
  <c r="I27" i="187"/>
  <c r="R227" i="186"/>
  <c r="N25" i="187"/>
  <c r="P226" i="186"/>
  <c r="M280" i="186"/>
  <c r="S283" i="186"/>
  <c r="T37" i="187"/>
  <c r="S84" i="187"/>
  <c r="M248" i="186"/>
  <c r="M14" i="187"/>
  <c r="N247" i="186"/>
  <c r="R17" i="187"/>
  <c r="M250" i="186"/>
  <c r="T285" i="186"/>
  <c r="R289" i="186"/>
  <c r="P280" i="186"/>
  <c r="L204" i="186"/>
  <c r="U278" i="186"/>
  <c r="M203" i="186"/>
  <c r="M245" i="186"/>
  <c r="M130" i="187"/>
  <c r="S85" i="187"/>
  <c r="O54" i="187"/>
  <c r="U240" i="186"/>
  <c r="N294" i="186"/>
  <c r="L240" i="186"/>
  <c r="M297" i="186"/>
  <c r="U242" i="186"/>
  <c r="P274" i="186"/>
  <c r="L278" i="186"/>
  <c r="U268" i="186"/>
  <c r="T196" i="186"/>
  <c r="L129" i="187"/>
  <c r="R257" i="186"/>
  <c r="I20" i="187"/>
  <c r="P232" i="186"/>
  <c r="N246" i="186"/>
  <c r="N233" i="186"/>
  <c r="P172" i="186"/>
  <c r="L237" i="186"/>
  <c r="T231" i="186"/>
  <c r="U225" i="186"/>
  <c r="P151" i="186"/>
  <c r="M189" i="186"/>
  <c r="R279" i="186"/>
  <c r="O161" i="186"/>
  <c r="T266" i="186"/>
  <c r="M160" i="186"/>
  <c r="N121" i="187"/>
  <c r="R280" i="186"/>
  <c r="Q249" i="186"/>
  <c r="N254" i="186"/>
  <c r="O263" i="186"/>
  <c r="N242" i="186"/>
  <c r="L178" i="186"/>
  <c r="U294" i="186"/>
  <c r="N273" i="186"/>
  <c r="R244" i="186"/>
  <c r="T157" i="186"/>
  <c r="R196" i="186"/>
  <c r="M127" i="186"/>
  <c r="S167" i="186"/>
  <c r="S106" i="186"/>
  <c r="Q166" i="186"/>
  <c r="M103" i="187"/>
  <c r="O22" i="187"/>
  <c r="T286" i="186"/>
  <c r="S20" i="187"/>
  <c r="L22" i="187"/>
  <c r="N213" i="186"/>
  <c r="L158" i="186"/>
  <c r="Q206" i="186"/>
  <c r="S203" i="186"/>
  <c r="U199" i="186"/>
  <c r="L132" i="186"/>
  <c r="T167" i="186"/>
  <c r="P213" i="186"/>
  <c r="T144" i="186"/>
  <c r="T211" i="186"/>
  <c r="S143" i="186"/>
  <c r="N12" i="187"/>
  <c r="M82" i="187"/>
  <c r="S37" i="187"/>
  <c r="U290" i="186"/>
  <c r="S265" i="186"/>
  <c r="O268" i="186"/>
  <c r="O24" i="187"/>
  <c r="Q31" i="187"/>
  <c r="O18" i="187"/>
  <c r="N219" i="186"/>
  <c r="P16" i="187"/>
  <c r="O218" i="186"/>
  <c r="P272" i="186"/>
  <c r="M276" i="186"/>
  <c r="U284" i="186"/>
  <c r="T105" i="187"/>
  <c r="S120" i="187"/>
  <c r="Q265" i="186"/>
  <c r="Q23" i="187"/>
  <c r="N255" i="186"/>
  <c r="S26" i="187"/>
  <c r="M258" i="186"/>
  <c r="R10" i="187"/>
  <c r="O15" i="187"/>
  <c r="N293" i="186"/>
  <c r="L212" i="186"/>
  <c r="S291" i="186"/>
  <c r="M211" i="186"/>
  <c r="U257" i="186"/>
  <c r="Q264" i="186"/>
  <c r="M45" i="187"/>
  <c r="Q145" i="187"/>
  <c r="O290" i="186"/>
  <c r="S32" i="187"/>
  <c r="T263" i="186"/>
  <c r="R35" i="187"/>
  <c r="S266" i="186"/>
  <c r="Q21" i="187"/>
  <c r="R25" i="187"/>
  <c r="L15" i="187"/>
  <c r="R217" i="186"/>
  <c r="O13" i="187"/>
  <c r="S216" i="186"/>
  <c r="T269" i="186"/>
  <c r="Q136" i="187"/>
  <c r="M92" i="187"/>
  <c r="M55" i="187"/>
  <c r="S241" i="186"/>
  <c r="L295" i="186"/>
  <c r="T240" i="186"/>
  <c r="U297" i="186"/>
  <c r="S243" i="186"/>
  <c r="R275" i="186"/>
  <c r="O279" i="186"/>
  <c r="M270" i="186"/>
  <c r="R197" i="186"/>
  <c r="T268" i="186"/>
  <c r="P37" i="187"/>
  <c r="N50" i="187"/>
  <c r="U74" i="187"/>
  <c r="L140" i="187"/>
  <c r="T135" i="187"/>
  <c r="Q234" i="186"/>
  <c r="T287" i="186"/>
  <c r="R233" i="186"/>
  <c r="S290" i="186"/>
  <c r="Q236" i="186"/>
  <c r="M264" i="186"/>
  <c r="S267" i="186"/>
  <c r="R255" i="186"/>
  <c r="P190" i="186"/>
  <c r="R133" i="187"/>
  <c r="L232" i="186"/>
  <c r="N265" i="186"/>
  <c r="S208" i="186"/>
  <c r="L50" i="187"/>
  <c r="N224" i="186"/>
  <c r="L166" i="186"/>
  <c r="O219" i="186"/>
  <c r="Q216" i="186"/>
  <c r="Q212" i="186"/>
  <c r="M144" i="186"/>
  <c r="U176" i="186"/>
  <c r="L231" i="186"/>
  <c r="U153" i="186"/>
  <c r="P228" i="186"/>
  <c r="T152" i="186"/>
  <c r="N80" i="187"/>
  <c r="L252" i="186"/>
  <c r="N297" i="186"/>
  <c r="M231" i="186"/>
  <c r="L245" i="186"/>
  <c r="U231" i="186"/>
  <c r="R171" i="186"/>
  <c r="O234" i="186"/>
  <c r="T229" i="186"/>
  <c r="P224" i="186"/>
  <c r="Q150" i="186"/>
  <c r="M188" i="186"/>
  <c r="O269" i="186"/>
  <c r="O160" i="186"/>
  <c r="Q253" i="186"/>
  <c r="N159" i="186"/>
  <c r="T99" i="187"/>
  <c r="S282" i="186"/>
  <c r="T242" i="186"/>
  <c r="R277" i="186"/>
  <c r="Q292" i="186"/>
  <c r="T206" i="186"/>
  <c r="R151" i="186"/>
  <c r="L197" i="186"/>
  <c r="S194" i="186"/>
  <c r="P191" i="186"/>
  <c r="R270" i="186"/>
  <c r="Q160" i="186"/>
  <c r="T134" i="187"/>
  <c r="P63" i="187"/>
  <c r="R294" i="186"/>
  <c r="O115" i="187"/>
  <c r="U258" i="186"/>
  <c r="P12" i="187"/>
  <c r="S16" i="187"/>
  <c r="Q294" i="186"/>
  <c r="T212" i="186"/>
  <c r="L293" i="186"/>
  <c r="U211" i="186"/>
  <c r="M262" i="186"/>
  <c r="T265" i="186"/>
  <c r="R274" i="186"/>
  <c r="R50" i="187"/>
  <c r="M91" i="187"/>
  <c r="S249" i="186"/>
  <c r="M16" i="187"/>
  <c r="T248" i="186"/>
  <c r="R19" i="187"/>
  <c r="S251" i="186"/>
  <c r="P288" i="186"/>
  <c r="M292" i="186"/>
  <c r="U282" i="186"/>
  <c r="R205" i="186"/>
  <c r="R281" i="186"/>
  <c r="S204" i="186"/>
  <c r="R247" i="186"/>
  <c r="P251" i="186"/>
  <c r="P99" i="187"/>
  <c r="U119" i="187"/>
  <c r="S264" i="186"/>
  <c r="R22" i="187"/>
  <c r="P254" i="186"/>
  <c r="I26" i="187"/>
  <c r="O257" i="186"/>
  <c r="O297" i="186"/>
  <c r="Q13" i="187"/>
  <c r="L292" i="186"/>
  <c r="N211" i="186"/>
  <c r="Q290" i="186"/>
  <c r="O210" i="186"/>
  <c r="R256" i="186"/>
  <c r="O81" i="187"/>
  <c r="P146" i="187"/>
  <c r="R136" i="187"/>
  <c r="O235" i="186"/>
  <c r="R288" i="186"/>
  <c r="P234" i="186"/>
  <c r="Q291" i="186"/>
  <c r="O237" i="186"/>
  <c r="O265" i="186"/>
  <c r="L269" i="186"/>
  <c r="L257" i="186"/>
  <c r="N191" i="186"/>
  <c r="Q255" i="186"/>
  <c r="S23" i="187"/>
  <c r="S27" i="187"/>
  <c r="R127" i="187"/>
  <c r="P114" i="187"/>
  <c r="N106" i="187"/>
  <c r="M228" i="186"/>
  <c r="P281" i="186"/>
  <c r="T74" i="187"/>
  <c r="O284" i="186"/>
  <c r="M230" i="186"/>
  <c r="T250" i="186"/>
  <c r="R254" i="186"/>
  <c r="P245" i="186"/>
  <c r="L184" i="186"/>
  <c r="S132" i="187"/>
  <c r="P32" i="187"/>
  <c r="L297" i="186"/>
  <c r="S33" i="187"/>
  <c r="S24" i="187"/>
  <c r="T214" i="186"/>
  <c r="R159" i="186"/>
  <c r="L209" i="186"/>
  <c r="N206" i="186"/>
  <c r="N202" i="186"/>
  <c r="T136" i="186"/>
  <c r="R169" i="186"/>
  <c r="M216" i="186"/>
  <c r="R146" i="186"/>
  <c r="Q214" i="186"/>
  <c r="Q145" i="186"/>
  <c r="T104" i="187"/>
  <c r="R71" i="187"/>
  <c r="N253" i="186"/>
  <c r="U207" i="186"/>
  <c r="R44" i="187"/>
  <c r="P223" i="186"/>
  <c r="N165" i="186"/>
  <c r="U217" i="186"/>
  <c r="O215" i="186"/>
  <c r="O211" i="186"/>
  <c r="N143" i="186"/>
  <c r="L176" i="186"/>
  <c r="M229" i="186"/>
  <c r="L153" i="186"/>
  <c r="T226" i="186"/>
  <c r="U151" i="186"/>
  <c r="M252" i="186"/>
  <c r="M254" i="186"/>
  <c r="L208" i="186"/>
  <c r="Q251" i="186"/>
  <c r="S279" i="186"/>
  <c r="P200" i="186"/>
  <c r="N145" i="186"/>
  <c r="Q188" i="186"/>
  <c r="N186" i="186"/>
  <c r="U178" i="186"/>
  <c r="N229" i="186"/>
  <c r="M153" i="186"/>
  <c r="Q134" i="187"/>
  <c r="S277" i="186"/>
  <c r="U249" i="186"/>
  <c r="R126" i="186"/>
  <c r="Q15" i="187"/>
  <c r="O163" i="186"/>
  <c r="P203" i="186"/>
  <c r="R137" i="186"/>
  <c r="M173" i="186"/>
  <c r="Q111" i="186"/>
  <c r="L172" i="186"/>
  <c r="U129" i="187"/>
  <c r="P273" i="186"/>
  <c r="P73" i="187"/>
  <c r="U243" i="186"/>
  <c r="M255" i="186"/>
  <c r="O238" i="186"/>
  <c r="R175" i="186"/>
  <c r="N264" i="186"/>
  <c r="Q245" i="186"/>
  <c r="L234" i="186"/>
  <c r="M155" i="186"/>
  <c r="P193" i="186"/>
  <c r="L39" i="187"/>
  <c r="U164" i="186"/>
  <c r="R21" i="187"/>
  <c r="T163" i="186"/>
  <c r="P134" i="187"/>
  <c r="N275" i="186"/>
  <c r="R203" i="186"/>
  <c r="T217" i="186"/>
  <c r="U200" i="186"/>
  <c r="T128" i="186"/>
  <c r="N214" i="186"/>
  <c r="Q144" i="186"/>
  <c r="U103" i="186"/>
  <c r="S45" i="186"/>
  <c r="L103" i="186"/>
  <c r="L159" i="186"/>
  <c r="O74" i="186"/>
  <c r="N115" i="186"/>
  <c r="T55" i="186"/>
  <c r="R109" i="186"/>
  <c r="U50" i="186"/>
  <c r="M100" i="186"/>
  <c r="P44" i="187"/>
  <c r="U270" i="186"/>
  <c r="R147" i="186"/>
  <c r="M206" i="186"/>
  <c r="U129" i="186"/>
  <c r="N196" i="186"/>
  <c r="O184" i="186"/>
  <c r="M167" i="186"/>
  <c r="U76" i="186"/>
  <c r="O164" i="186"/>
  <c r="L76" i="186"/>
  <c r="Q113" i="186"/>
  <c r="O54" i="186"/>
  <c r="L94" i="186"/>
  <c r="T230" i="186"/>
  <c r="M89" i="186"/>
  <c r="M240" i="186"/>
  <c r="N36" i="187"/>
  <c r="R179" i="186"/>
  <c r="L179" i="186"/>
  <c r="P171" i="186"/>
  <c r="O108" i="186"/>
  <c r="O200" i="186"/>
  <c r="O132" i="186"/>
  <c r="U95" i="186"/>
  <c r="S37" i="186"/>
  <c r="L95" i="186"/>
  <c r="R129" i="186"/>
  <c r="O66" i="186"/>
  <c r="M106" i="186"/>
  <c r="T47" i="186"/>
  <c r="M101" i="186"/>
  <c r="M81" i="187"/>
  <c r="N195" i="186"/>
  <c r="R215" i="186"/>
  <c r="P240" i="186"/>
  <c r="M223" i="186"/>
  <c r="Q147" i="186"/>
  <c r="U224" i="186"/>
  <c r="L149" i="186"/>
  <c r="N108" i="186"/>
  <c r="S49" i="186"/>
  <c r="N107" i="186"/>
  <c r="R177" i="186"/>
  <c r="O82" i="186"/>
  <c r="T119" i="186"/>
  <c r="T59" i="186"/>
  <c r="N114" i="186"/>
  <c r="S74" i="187"/>
  <c r="R189" i="186"/>
  <c r="T210" i="186"/>
  <c r="S236" i="186"/>
  <c r="S218" i="186"/>
  <c r="M142" i="186"/>
  <c r="R223" i="186"/>
  <c r="M148" i="186"/>
  <c r="O107" i="186"/>
  <c r="U48" i="186"/>
  <c r="O106" i="186"/>
  <c r="O170" i="186"/>
  <c r="Q77" i="186"/>
  <c r="U118" i="186"/>
  <c r="L59" i="186"/>
  <c r="O113" i="186"/>
  <c r="U289" i="186"/>
  <c r="Q191" i="186"/>
  <c r="O252" i="186"/>
  <c r="U72" i="186"/>
  <c r="U141" i="186"/>
  <c r="R64" i="186"/>
  <c r="M42" i="186"/>
  <c r="M77" i="186"/>
  <c r="P76" i="186"/>
  <c r="T92" i="186"/>
  <c r="N20" i="186"/>
  <c r="N30" i="186"/>
  <c r="N104" i="186"/>
  <c r="L88" i="186"/>
  <c r="P64" i="186"/>
  <c r="T96" i="186"/>
  <c r="O203" i="186"/>
  <c r="N274" i="186"/>
  <c r="R251" i="186"/>
  <c r="R239" i="186"/>
  <c r="Q274" i="186"/>
  <c r="R236" i="186"/>
  <c r="L156" i="186"/>
  <c r="Q194" i="186"/>
  <c r="O125" i="186"/>
  <c r="T165" i="186"/>
  <c r="S35" i="187"/>
  <c r="S164" i="186"/>
  <c r="M128" i="187"/>
  <c r="T244" i="186"/>
  <c r="S285" i="186"/>
  <c r="U219" i="186"/>
  <c r="N237" i="186"/>
  <c r="N228" i="186"/>
  <c r="N169" i="186"/>
  <c r="L228" i="186"/>
  <c r="S224" i="186"/>
  <c r="S217" i="186"/>
  <c r="T147" i="186"/>
  <c r="U184" i="186"/>
  <c r="P243" i="186"/>
  <c r="R157" i="186"/>
  <c r="U237" i="186"/>
  <c r="Q156" i="186"/>
  <c r="N16" i="187"/>
  <c r="Q213" i="186"/>
  <c r="N185" i="186"/>
  <c r="Q190" i="186"/>
  <c r="T177" i="186"/>
  <c r="U109" i="186"/>
  <c r="S202" i="186"/>
  <c r="M137" i="186"/>
  <c r="Q97" i="186"/>
  <c r="O39" i="186"/>
  <c r="R96" i="186"/>
  <c r="S139" i="186"/>
  <c r="U67" i="186"/>
  <c r="U107" i="186"/>
  <c r="P49" i="186"/>
  <c r="S102" i="186"/>
  <c r="Q44" i="186"/>
  <c r="S93" i="186"/>
  <c r="O264" i="186"/>
  <c r="M32" i="187"/>
  <c r="R59" i="187"/>
  <c r="M186" i="186"/>
  <c r="T219" i="186"/>
  <c r="O169" i="186"/>
  <c r="T172" i="186"/>
  <c r="P147" i="186"/>
  <c r="Q70" i="186"/>
  <c r="S144" i="186"/>
  <c r="R69" i="186"/>
  <c r="N106" i="186"/>
  <c r="U206" i="186"/>
  <c r="R87" i="186"/>
  <c r="P163" i="186"/>
  <c r="S75" i="186"/>
  <c r="L287" i="186"/>
  <c r="N241" i="186"/>
  <c r="N161" i="186"/>
  <c r="S258" i="186"/>
  <c r="P150" i="186"/>
  <c r="L217" i="186"/>
  <c r="T191" i="186"/>
  <c r="L243" i="186"/>
  <c r="Q89" i="186"/>
  <c r="S219" i="186"/>
  <c r="R88" i="186"/>
  <c r="U119" i="186"/>
  <c r="U59" i="186"/>
  <c r="R99" i="186"/>
  <c r="P41" i="186"/>
  <c r="S94" i="186"/>
  <c r="Q133" i="187"/>
  <c r="S242" i="186"/>
  <c r="N197" i="186"/>
  <c r="Q207" i="186"/>
  <c r="O192" i="186"/>
  <c r="U121" i="186"/>
  <c r="Q210" i="186"/>
  <c r="S141" i="186"/>
  <c r="Q101" i="186"/>
  <c r="O43" i="186"/>
  <c r="R100" i="186"/>
  <c r="S151" i="186"/>
  <c r="U71" i="186"/>
  <c r="Q112" i="186"/>
  <c r="P53" i="186"/>
  <c r="U106" i="186"/>
  <c r="S48" i="187"/>
  <c r="P241" i="186"/>
  <c r="P196" i="186"/>
  <c r="M200" i="186"/>
  <c r="O191" i="186"/>
  <c r="M121" i="186"/>
  <c r="T207" i="186"/>
  <c r="T140" i="186"/>
  <c r="S100" i="186"/>
  <c r="Q42" i="186"/>
  <c r="T99" i="186"/>
  <c r="O149" i="186"/>
  <c r="M71" i="186"/>
  <c r="R111" i="186"/>
  <c r="R52" i="186"/>
  <c r="L106" i="186"/>
  <c r="P266" i="186"/>
  <c r="R194" i="186"/>
  <c r="M204" i="186"/>
  <c r="Q54" i="186"/>
  <c r="U108" i="186"/>
  <c r="N50" i="186"/>
  <c r="Q167" i="186"/>
  <c r="U69" i="186"/>
  <c r="L52" i="186"/>
  <c r="N60" i="186"/>
  <c r="T93" i="186"/>
  <c r="M17" i="186"/>
  <c r="R71" i="186"/>
  <c r="P55" i="186"/>
  <c r="M26" i="186"/>
  <c r="U43" i="186"/>
  <c r="O194" i="186"/>
  <c r="R245" i="186"/>
  <c r="S223" i="186"/>
  <c r="P229" i="186"/>
  <c r="N230" i="186"/>
  <c r="U218" i="186"/>
  <c r="S148" i="186"/>
  <c r="U185" i="186"/>
  <c r="P248" i="186"/>
  <c r="Q158" i="186"/>
  <c r="L242" i="186"/>
  <c r="P157" i="186"/>
  <c r="P78" i="187"/>
  <c r="T66" i="187"/>
  <c r="O35" i="187"/>
  <c r="Q201" i="186"/>
  <c r="T35" i="187"/>
  <c r="L218" i="186"/>
  <c r="T162" i="186"/>
  <c r="M214" i="186"/>
  <c r="P211" i="186"/>
  <c r="P207" i="186"/>
  <c r="Q140" i="186"/>
  <c r="O173" i="186"/>
  <c r="M224" i="186"/>
  <c r="O150" i="186"/>
  <c r="Q219" i="186"/>
  <c r="M149" i="186"/>
  <c r="P293" i="186"/>
  <c r="L266" i="186"/>
  <c r="T166" i="186"/>
  <c r="M282" i="186"/>
  <c r="T156" i="186"/>
  <c r="R230" i="186"/>
  <c r="U193" i="186"/>
  <c r="T124" i="186"/>
  <c r="M91" i="186"/>
  <c r="M23" i="187"/>
  <c r="N90" i="186"/>
  <c r="S121" i="186"/>
  <c r="Q61" i="186"/>
  <c r="N101" i="186"/>
  <c r="L43" i="186"/>
  <c r="O96" i="186"/>
  <c r="L203" i="186"/>
  <c r="O87" i="186"/>
  <c r="S271" i="186"/>
  <c r="R283" i="186"/>
  <c r="U212" i="186"/>
  <c r="R160" i="186"/>
  <c r="Q197" i="186"/>
  <c r="N148" i="186"/>
  <c r="Q165" i="186"/>
  <c r="S124" i="186"/>
  <c r="M64" i="186"/>
  <c r="S123" i="186"/>
  <c r="N63" i="186"/>
  <c r="S99" i="186"/>
  <c r="U158" i="186"/>
  <c r="N74" i="186"/>
  <c r="T143" i="186"/>
  <c r="O69" i="186"/>
  <c r="N41" i="187"/>
  <c r="S269" i="186"/>
  <c r="T142" i="186"/>
  <c r="U204" i="186"/>
  <c r="U128" i="186"/>
  <c r="T189" i="186"/>
  <c r="O179" i="186"/>
  <c r="Q164" i="186"/>
  <c r="M76" i="186"/>
  <c r="S161" i="186"/>
  <c r="N75" i="186"/>
  <c r="R112" i="186"/>
  <c r="Q53" i="186"/>
  <c r="N93" i="186"/>
  <c r="T215" i="186"/>
  <c r="O88" i="186"/>
  <c r="O239" i="186"/>
  <c r="U34" i="187"/>
  <c r="T174" i="186"/>
  <c r="M178" i="186"/>
  <c r="Q170" i="186"/>
  <c r="R297" i="186"/>
  <c r="Q137" i="186"/>
  <c r="Q248" i="186"/>
  <c r="T243" i="186"/>
  <c r="R199" i="186"/>
  <c r="P187" i="186"/>
  <c r="R208" i="186"/>
  <c r="P141" i="186"/>
  <c r="N174" i="186"/>
  <c r="R225" i="186"/>
  <c r="N151" i="186"/>
  <c r="U223" i="186"/>
  <c r="M150" i="186"/>
  <c r="Q77" i="187"/>
  <c r="R14" i="187"/>
  <c r="Q276" i="186"/>
  <c r="L10" i="187"/>
  <c r="S15" i="187"/>
  <c r="R211" i="186"/>
  <c r="P156" i="186"/>
  <c r="T203" i="186"/>
  <c r="M201" i="186"/>
  <c r="T197" i="186"/>
  <c r="M128" i="186"/>
  <c r="U165" i="186"/>
  <c r="U210" i="186"/>
  <c r="L143" i="186"/>
  <c r="O209" i="186"/>
  <c r="T141" i="186"/>
  <c r="T232" i="186"/>
  <c r="R273" i="186"/>
  <c r="P148" i="186"/>
  <c r="T213" i="186"/>
  <c r="T132" i="186"/>
  <c r="O197" i="186"/>
  <c r="P185" i="186"/>
  <c r="M172" i="186"/>
  <c r="S77" i="186"/>
  <c r="R166" i="186"/>
  <c r="T76" i="186"/>
  <c r="P114" i="186"/>
  <c r="M55" i="186"/>
  <c r="T94" i="186"/>
  <c r="P278" i="186"/>
  <c r="U89" i="186"/>
  <c r="U157" i="186"/>
  <c r="U73" i="186"/>
  <c r="Q22" i="187"/>
  <c r="L246" i="186"/>
  <c r="S191" i="186"/>
  <c r="Q139" i="186"/>
  <c r="P170" i="186"/>
  <c r="S127" i="186"/>
  <c r="N158" i="186"/>
  <c r="P117" i="186"/>
  <c r="S57" i="186"/>
  <c r="P116" i="186"/>
  <c r="T56" i="186"/>
  <c r="O93" i="186"/>
  <c r="N139" i="186"/>
  <c r="T67" i="186"/>
  <c r="O123" i="186"/>
  <c r="U62" i="186"/>
  <c r="M242" i="186"/>
  <c r="Q27" i="187"/>
  <c r="M33" i="187"/>
  <c r="M176" i="186"/>
  <c r="R218" i="186"/>
  <c r="O168" i="186"/>
  <c r="U171" i="186"/>
  <c r="M145" i="186"/>
  <c r="S69" i="186"/>
  <c r="P142" i="186"/>
  <c r="T68" i="186"/>
  <c r="O105" i="186"/>
  <c r="P197" i="186"/>
  <c r="T86" i="186"/>
  <c r="T160" i="186"/>
  <c r="U74" i="186"/>
  <c r="T267" i="186"/>
  <c r="N45" i="187"/>
  <c r="P160" i="186"/>
  <c r="R231" i="186"/>
  <c r="Q149" i="186"/>
  <c r="S215" i="186"/>
  <c r="S190" i="186"/>
  <c r="L224" i="186"/>
  <c r="S88" i="186"/>
  <c r="P209" i="186"/>
  <c r="T87" i="186"/>
  <c r="L119" i="186"/>
  <c r="M59" i="186"/>
  <c r="T98" i="186"/>
  <c r="R40" i="186"/>
  <c r="U93" i="186"/>
  <c r="L267" i="186"/>
  <c r="P40" i="187"/>
  <c r="R155" i="186"/>
  <c r="Q229" i="186"/>
  <c r="R148" i="186"/>
  <c r="M208" i="186"/>
  <c r="S189" i="186"/>
  <c r="S210" i="186"/>
  <c r="U87" i="186"/>
  <c r="Q199" i="186"/>
  <c r="L87" i="186"/>
  <c r="M118" i="186"/>
  <c r="O58" i="186"/>
  <c r="L98" i="186"/>
  <c r="T39" i="186"/>
  <c r="M93" i="186"/>
  <c r="U235" i="186"/>
  <c r="S178" i="186"/>
  <c r="Q154" i="186"/>
  <c r="L152" i="186"/>
  <c r="S68" i="186"/>
  <c r="S119" i="186"/>
  <c r="M123" i="186"/>
  <c r="M57" i="186"/>
  <c r="L26" i="186"/>
  <c r="O34" i="186"/>
  <c r="N123" i="186"/>
  <c r="N225" i="186"/>
  <c r="T37" i="186"/>
  <c r="L30" i="186"/>
  <c r="R34" i="186"/>
  <c r="N125" i="186"/>
  <c r="O283" i="186"/>
  <c r="L280" i="186"/>
  <c r="T186" i="186"/>
  <c r="M168" i="186"/>
  <c r="U198" i="186"/>
  <c r="M129" i="186"/>
  <c r="U166" i="186"/>
  <c r="N212" i="186"/>
  <c r="U143" i="186"/>
  <c r="R210" i="186"/>
  <c r="S142" i="186"/>
  <c r="R75" i="187"/>
  <c r="O276" i="186"/>
  <c r="R232" i="186"/>
  <c r="U274" i="186"/>
  <c r="L290" i="186"/>
  <c r="N205" i="186"/>
  <c r="L150" i="186"/>
  <c r="U194" i="186"/>
  <c r="R192" i="186"/>
  <c r="O189" i="186"/>
  <c r="P249" i="186"/>
  <c r="R158" i="186"/>
  <c r="S200" i="186"/>
  <c r="S132" i="186"/>
  <c r="P199" i="186"/>
  <c r="Q129" i="186"/>
  <c r="U269" i="186"/>
  <c r="T54" i="187"/>
  <c r="L125" i="186"/>
  <c r="M187" i="186"/>
  <c r="M233" i="186"/>
  <c r="N170" i="186"/>
  <c r="S173" i="186"/>
  <c r="T149" i="186"/>
  <c r="O71" i="186"/>
  <c r="M147" i="186"/>
  <c r="P70" i="186"/>
  <c r="M107" i="186"/>
  <c r="M217" i="186"/>
  <c r="P88" i="186"/>
  <c r="S165" i="186"/>
  <c r="Q76" i="186"/>
  <c r="O138" i="186"/>
  <c r="O117" i="187"/>
  <c r="N215" i="186"/>
  <c r="N217" i="186"/>
  <c r="O17" i="187"/>
  <c r="N236" i="186"/>
  <c r="P149" i="186"/>
  <c r="O232" i="186"/>
  <c r="U150" i="186"/>
  <c r="M110" i="186"/>
  <c r="O51" i="186"/>
  <c r="L109" i="186"/>
  <c r="Q198" i="186"/>
  <c r="U86" i="186"/>
  <c r="R121" i="186"/>
  <c r="P61" i="186"/>
  <c r="L116" i="186"/>
  <c r="Q56" i="186"/>
  <c r="T262" i="186"/>
  <c r="O273" i="186"/>
  <c r="Q211" i="186"/>
  <c r="S159" i="186"/>
  <c r="M191" i="186"/>
  <c r="O147" i="186"/>
  <c r="R164" i="186"/>
  <c r="T123" i="186"/>
  <c r="O63" i="186"/>
  <c r="T122" i="186"/>
  <c r="P62" i="186"/>
  <c r="U98" i="186"/>
  <c r="N156" i="186"/>
  <c r="P73" i="186"/>
  <c r="Q141" i="186"/>
  <c r="Q68" i="186"/>
  <c r="N33" i="187"/>
  <c r="L250" i="186"/>
  <c r="L142" i="186"/>
  <c r="Q203" i="186"/>
  <c r="R24" i="187"/>
  <c r="S188" i="186"/>
  <c r="O178" i="186"/>
  <c r="M162" i="186"/>
  <c r="O75" i="186"/>
  <c r="L193" i="186"/>
  <c r="U286" i="186"/>
  <c r="R238" i="186"/>
  <c r="L170" i="186"/>
  <c r="N226" i="186"/>
  <c r="U177" i="186"/>
  <c r="P227" i="186"/>
  <c r="N152" i="186"/>
  <c r="O193" i="186"/>
  <c r="O124" i="186"/>
  <c r="U191" i="186"/>
  <c r="S275" i="186"/>
  <c r="L55" i="187"/>
  <c r="P48" i="187"/>
  <c r="T33" i="187"/>
  <c r="P14" i="187"/>
  <c r="T258" i="186"/>
  <c r="P192" i="186"/>
  <c r="N137" i="186"/>
  <c r="Q174" i="186"/>
  <c r="R172" i="186"/>
  <c r="S169" i="186"/>
  <c r="O212" i="186"/>
  <c r="L144" i="186"/>
  <c r="S179" i="186"/>
  <c r="M117" i="186"/>
  <c r="P178" i="186"/>
  <c r="O228" i="186"/>
  <c r="Q266" i="186"/>
  <c r="P247" i="186"/>
  <c r="S192" i="186"/>
  <c r="L145" i="186"/>
  <c r="O171" i="186"/>
  <c r="R128" i="186"/>
  <c r="M159" i="186"/>
  <c r="O118" i="186"/>
  <c r="Q58" i="186"/>
  <c r="O117" i="186"/>
  <c r="R57" i="186"/>
  <c r="M94" i="186"/>
  <c r="R141" i="186"/>
  <c r="R68" i="186"/>
  <c r="N124" i="186"/>
  <c r="S63" i="186"/>
  <c r="L114" i="186"/>
  <c r="O278" i="186"/>
  <c r="T62" i="187"/>
  <c r="P184" i="186"/>
  <c r="P189" i="186"/>
  <c r="O172" i="186"/>
  <c r="M109" i="186"/>
  <c r="P201" i="186"/>
  <c r="N136" i="186"/>
  <c r="S96" i="186"/>
  <c r="Q38" i="186"/>
  <c r="T95" i="186"/>
  <c r="L137" i="186"/>
  <c r="M67" i="186"/>
  <c r="L107" i="186"/>
  <c r="R48" i="186"/>
  <c r="U101" i="186"/>
  <c r="Q64" i="187"/>
  <c r="L196" i="186"/>
  <c r="P216" i="186"/>
  <c r="S293" i="186"/>
  <c r="O224" i="186"/>
  <c r="Q148" i="186"/>
  <c r="S226" i="186"/>
  <c r="U149" i="186"/>
  <c r="N109" i="186"/>
  <c r="Q50" i="186"/>
  <c r="M108" i="186"/>
  <c r="U189" i="186"/>
  <c r="M86" i="186"/>
  <c r="S120" i="186"/>
  <c r="R60" i="186"/>
  <c r="M115" i="186"/>
  <c r="S55" i="186"/>
  <c r="P35" i="187"/>
  <c r="M272" i="186"/>
  <c r="N210" i="186"/>
  <c r="N154" i="186"/>
  <c r="M190" i="186"/>
  <c r="P146" i="186"/>
  <c r="S163" i="186"/>
  <c r="U122" i="186"/>
  <c r="Q62" i="186"/>
  <c r="T121" i="186"/>
  <c r="R61" i="186"/>
  <c r="M98" i="186"/>
  <c r="T153" i="186"/>
  <c r="R72" i="186"/>
  <c r="U138" i="186"/>
  <c r="S67" i="186"/>
  <c r="M34" i="187"/>
  <c r="T270" i="186"/>
  <c r="R202" i="186"/>
  <c r="O153" i="186"/>
  <c r="L189" i="186"/>
  <c r="U140" i="186"/>
  <c r="S162" i="186"/>
  <c r="L122" i="186"/>
  <c r="S61" i="186"/>
  <c r="U120" i="186"/>
  <c r="T60" i="186"/>
  <c r="O97" i="186"/>
  <c r="Q151" i="186"/>
  <c r="T71" i="186"/>
  <c r="Q136" i="186"/>
  <c r="U66" i="186"/>
  <c r="R132" i="186"/>
  <c r="S114" i="186"/>
  <c r="S113" i="186"/>
  <c r="L72" i="186"/>
  <c r="T108" i="186"/>
  <c r="Q60" i="186"/>
  <c r="Q98" i="186"/>
  <c r="P165" i="186"/>
  <c r="N13" i="186"/>
  <c r="T44" i="186"/>
  <c r="N56" i="186"/>
  <c r="O136" i="187"/>
  <c r="P202" i="186"/>
  <c r="Q278" i="186"/>
  <c r="P144" i="186"/>
  <c r="M185" i="186"/>
  <c r="R170" i="186"/>
  <c r="S213" i="186"/>
  <c r="U144" i="186"/>
  <c r="S184" i="186"/>
  <c r="U117" i="186"/>
  <c r="P179" i="186"/>
  <c r="O230" i="186"/>
  <c r="N11" i="187"/>
  <c r="L282" i="186"/>
  <c r="P276" i="186"/>
  <c r="R278" i="186"/>
  <c r="R248" i="186"/>
  <c r="L186" i="186"/>
  <c r="T125" i="186"/>
  <c r="N54" i="187"/>
  <c r="P292" i="186"/>
  <c r="P162" i="186"/>
  <c r="M202" i="186"/>
  <c r="S136" i="186"/>
  <c r="N172" i="186"/>
  <c r="S110" i="186"/>
  <c r="M171" i="186"/>
  <c r="S123" i="187"/>
  <c r="T223" i="186"/>
  <c r="L225" i="186"/>
  <c r="T31" i="187"/>
  <c r="M239" i="186"/>
  <c r="U154" i="186"/>
  <c r="T234" i="186"/>
  <c r="T151" i="186"/>
  <c r="L111" i="186"/>
  <c r="M52" i="186"/>
  <c r="L110" i="186"/>
  <c r="N208" i="186"/>
  <c r="S87" i="186"/>
  <c r="Q122" i="186"/>
  <c r="N62" i="186"/>
  <c r="U116" i="186"/>
  <c r="O57" i="186"/>
  <c r="R106" i="186"/>
  <c r="R292" i="186"/>
  <c r="T264" i="186"/>
  <c r="L162" i="186"/>
  <c r="L272" i="186"/>
  <c r="U155" i="186"/>
  <c r="N218" i="186"/>
  <c r="U192" i="186"/>
  <c r="L37" i="187"/>
  <c r="O90" i="186"/>
  <c r="L238" i="186"/>
  <c r="P89" i="186"/>
  <c r="T120" i="186"/>
  <c r="S60" i="186"/>
  <c r="P100" i="186"/>
  <c r="N42" i="186"/>
  <c r="Q95" i="186"/>
  <c r="T48" i="187"/>
  <c r="M266" i="186"/>
  <c r="L198" i="186"/>
  <c r="U208" i="186"/>
  <c r="S198" i="186"/>
  <c r="S122" i="186"/>
  <c r="S211" i="186"/>
  <c r="R142" i="186"/>
  <c r="O102" i="186"/>
  <c r="M44" i="186"/>
  <c r="P101" i="186"/>
  <c r="O154" i="186"/>
  <c r="S72" i="186"/>
  <c r="P113" i="186"/>
  <c r="N54" i="186"/>
  <c r="T107" i="186"/>
  <c r="O49" i="186"/>
  <c r="P10" i="187"/>
  <c r="M237" i="186"/>
  <c r="N184" i="186"/>
  <c r="S137" i="186"/>
  <c r="L164" i="186"/>
  <c r="N296" i="186"/>
  <c r="O156" i="186"/>
  <c r="R115" i="186"/>
  <c r="M56" i="186"/>
  <c r="Q114" i="186"/>
  <c r="N55" i="186"/>
  <c r="S91" i="186"/>
  <c r="O129" i="186"/>
  <c r="N66" i="186"/>
  <c r="Q121" i="186"/>
  <c r="O61" i="186"/>
  <c r="R267" i="186"/>
  <c r="T235" i="186"/>
  <c r="M179" i="186"/>
  <c r="T43" i="187"/>
  <c r="M163" i="186"/>
  <c r="L286" i="186"/>
  <c r="P155" i="186"/>
  <c r="R114" i="186"/>
  <c r="O55" i="186"/>
  <c r="R113" i="186"/>
  <c r="P54" i="186"/>
  <c r="U90" i="186"/>
  <c r="N127" i="186"/>
  <c r="P65" i="186"/>
  <c r="R120" i="186"/>
  <c r="N17" i="187"/>
  <c r="R173" i="186"/>
  <c r="R176" i="186"/>
  <c r="O98" i="186"/>
  <c r="L11" i="187"/>
  <c r="L90" i="186"/>
  <c r="S51" i="186"/>
  <c r="O91" i="186"/>
  <c r="Q109" i="186"/>
  <c r="N120" i="186"/>
  <c r="M35" i="186"/>
  <c r="S201" i="186"/>
  <c r="U201" i="186"/>
  <c r="N277" i="186"/>
  <c r="N192" i="186"/>
  <c r="R198" i="186"/>
  <c r="M161" i="186"/>
  <c r="M210" i="186"/>
  <c r="R156" i="186"/>
  <c r="O185" i="186"/>
  <c r="L56" i="186"/>
  <c r="L251" i="186"/>
  <c r="M95" i="186"/>
  <c r="O127" i="186"/>
  <c r="L86" i="186"/>
  <c r="O296" i="186"/>
  <c r="M177" i="186"/>
  <c r="U161" i="186"/>
  <c r="Q74" i="186"/>
  <c r="U125" i="186"/>
  <c r="N82" i="186"/>
  <c r="R234" i="186"/>
  <c r="M40" i="186"/>
  <c r="M82" i="186"/>
  <c r="O14" i="186"/>
  <c r="N61" i="186"/>
  <c r="S150" i="186"/>
  <c r="L18" i="186"/>
  <c r="P295" i="186"/>
  <c r="L14" i="187"/>
  <c r="R174" i="186"/>
  <c r="O35" i="186"/>
  <c r="O89" i="186"/>
  <c r="Q168" i="186"/>
  <c r="O143" i="186"/>
  <c r="S62" i="186"/>
  <c r="O38" i="186"/>
  <c r="T41" i="186"/>
  <c r="N47" i="186"/>
  <c r="R47" i="186"/>
  <c r="S39" i="186"/>
  <c r="N167" i="186"/>
  <c r="R12" i="187"/>
  <c r="N163" i="186"/>
  <c r="S152" i="186"/>
  <c r="M132" i="186"/>
  <c r="M63" i="186"/>
  <c r="T117" i="186"/>
  <c r="P120" i="186"/>
  <c r="Q55" i="186"/>
  <c r="N23" i="186"/>
  <c r="M27" i="186"/>
  <c r="U115" i="186"/>
  <c r="Q162" i="186"/>
  <c r="T35" i="186"/>
  <c r="M25" i="186"/>
  <c r="P135" i="187"/>
  <c r="O226" i="186"/>
  <c r="S232" i="186"/>
  <c r="P106" i="186"/>
  <c r="R65" i="186"/>
  <c r="L102" i="186"/>
  <c r="M58" i="186"/>
  <c r="M96" i="186"/>
  <c r="M136" i="186"/>
  <c r="T164" i="186"/>
  <c r="N40" i="186"/>
  <c r="Q49" i="186"/>
  <c r="P19" i="186"/>
  <c r="N150" i="186"/>
  <c r="T288" i="186"/>
  <c r="M143" i="186"/>
  <c r="O146" i="186"/>
  <c r="L126" i="186"/>
  <c r="Q57" i="186"/>
  <c r="P111" i="186"/>
  <c r="Q118" i="186"/>
  <c r="U53" i="186"/>
  <c r="P20" i="186"/>
  <c r="O24" i="186"/>
  <c r="R108" i="186"/>
  <c r="U142" i="186"/>
  <c r="L34" i="186"/>
  <c r="O22" i="186"/>
  <c r="P90" i="186"/>
  <c r="P238" i="186"/>
  <c r="L199" i="186"/>
  <c r="M139" i="186"/>
  <c r="Q82" i="186"/>
  <c r="L147" i="186"/>
  <c r="N70" i="186"/>
  <c r="S43" i="186"/>
  <c r="S82" i="186"/>
  <c r="T89" i="186"/>
  <c r="N99" i="186"/>
  <c r="L23" i="186"/>
  <c r="L35" i="186"/>
  <c r="O111" i="186"/>
  <c r="P94" i="186"/>
  <c r="P275" i="186"/>
  <c r="S195" i="186"/>
  <c r="O205" i="186"/>
  <c r="O59" i="186"/>
  <c r="T109" i="186"/>
  <c r="L51" i="186"/>
  <c r="U173" i="186"/>
  <c r="S70" i="186"/>
  <c r="L54" i="186"/>
  <c r="P63" i="186"/>
  <c r="T106" i="186"/>
  <c r="U72" i="187"/>
  <c r="Q120" i="186"/>
  <c r="M30" i="186"/>
  <c r="M43" i="186"/>
  <c r="L71" i="186"/>
  <c r="M34" i="186"/>
  <c r="N19" i="186"/>
  <c r="S129" i="186"/>
  <c r="U60" i="186"/>
  <c r="O12" i="186"/>
  <c r="L77" i="186"/>
  <c r="N121" i="186"/>
  <c r="U147" i="186"/>
  <c r="U152" i="186"/>
  <c r="N16" i="186"/>
  <c r="P239" i="186"/>
  <c r="R136" i="186"/>
  <c r="T198" i="186"/>
  <c r="Q123" i="186"/>
  <c r="S153" i="186"/>
  <c r="L75" i="186"/>
  <c r="T199" i="186"/>
  <c r="Q73" i="186"/>
  <c r="R138" i="186"/>
  <c r="Q92" i="186"/>
  <c r="N175" i="186"/>
  <c r="U68" i="186"/>
  <c r="S111" i="186"/>
  <c r="L47" i="186"/>
  <c r="S235" i="186"/>
  <c r="S196" i="186"/>
  <c r="N198" i="186"/>
  <c r="M68" i="186"/>
  <c r="T110" i="186"/>
  <c r="N46" i="186"/>
  <c r="L190" i="186"/>
  <c r="S112" i="186"/>
  <c r="R145" i="186"/>
  <c r="S117" i="186"/>
  <c r="S115" i="186"/>
  <c r="N49" i="186"/>
  <c r="U124" i="186"/>
  <c r="S234" i="186"/>
  <c r="M164" i="186"/>
  <c r="R153" i="186"/>
  <c r="S149" i="186"/>
  <c r="U63" i="186"/>
  <c r="T118" i="186"/>
  <c r="N122" i="186"/>
  <c r="O56" i="186"/>
  <c r="P24" i="186"/>
  <c r="P30" i="186"/>
  <c r="R119" i="186"/>
  <c r="R184" i="186"/>
  <c r="S36" i="186"/>
  <c r="O26" i="186"/>
  <c r="T201" i="186"/>
  <c r="L226" i="186"/>
  <c r="O208" i="186"/>
  <c r="S126" i="186"/>
  <c r="U110" i="186"/>
  <c r="P169" i="186"/>
  <c r="U97" i="186"/>
  <c r="M112" i="186"/>
  <c r="M49" i="186"/>
  <c r="N11" i="186"/>
  <c r="L16" i="186"/>
  <c r="L89" i="186"/>
  <c r="P108" i="186"/>
  <c r="N21" i="186"/>
  <c r="O13" i="186"/>
  <c r="S48" i="186"/>
  <c r="M27" i="187"/>
  <c r="N234" i="186"/>
  <c r="Q155" i="186"/>
  <c r="U91" i="186"/>
  <c r="O166" i="186"/>
  <c r="R76" i="186"/>
  <c r="U46" i="186"/>
  <c r="U88" i="186"/>
  <c r="P99" i="186"/>
  <c r="O109" i="186"/>
  <c r="L27" i="186"/>
  <c r="U37" i="186"/>
  <c r="O122" i="186"/>
  <c r="L104" i="186"/>
  <c r="T73" i="186"/>
  <c r="N209" i="186"/>
  <c r="S199" i="186"/>
  <c r="R200" i="186"/>
  <c r="R104" i="186"/>
  <c r="Q163" i="186"/>
  <c r="O92" i="186"/>
  <c r="O110" i="186"/>
  <c r="Q47" i="186"/>
  <c r="P12" i="186"/>
  <c r="R75" i="186"/>
  <c r="R101" i="186"/>
  <c r="O18" i="186"/>
  <c r="N10" i="186"/>
  <c r="O23" i="186"/>
  <c r="T276" i="186"/>
  <c r="L215" i="186"/>
  <c r="R206" i="186"/>
  <c r="M60" i="186"/>
  <c r="O115" i="186"/>
  <c r="T51" i="186"/>
  <c r="S185" i="186"/>
  <c r="Q71" i="186"/>
  <c r="N57" i="186"/>
  <c r="R66" i="186"/>
  <c r="M114" i="186"/>
  <c r="L11" i="186"/>
  <c r="M20" i="186"/>
  <c r="L82" i="186"/>
  <c r="T61" i="186"/>
  <c r="N52" i="186"/>
  <c r="M215" i="186"/>
  <c r="U145" i="186"/>
  <c r="Q176" i="186"/>
  <c r="U40" i="186"/>
  <c r="U94" i="186"/>
  <c r="T187" i="186"/>
  <c r="L148" i="186"/>
  <c r="O64" i="186"/>
  <c r="Q40" i="186"/>
  <c r="L45" i="186"/>
  <c r="P23" i="186"/>
  <c r="O201" i="186"/>
  <c r="O145" i="186"/>
  <c r="R97" i="186"/>
  <c r="Q157" i="186"/>
  <c r="P204" i="186"/>
  <c r="P118" i="186"/>
  <c r="O45" i="186"/>
  <c r="P256" i="186"/>
  <c r="Q200" i="186"/>
  <c r="R143" i="186"/>
  <c r="U190" i="186"/>
  <c r="P166" i="186"/>
  <c r="N146" i="186"/>
  <c r="U127" i="186"/>
  <c r="O114" i="186"/>
  <c r="Q169" i="186"/>
  <c r="P176" i="186"/>
  <c r="P132" i="186"/>
  <c r="O186" i="186"/>
  <c r="R265" i="186"/>
  <c r="O126" i="186"/>
  <c r="M70" i="186"/>
  <c r="L213" i="186"/>
  <c r="L55" i="186"/>
  <c r="Q34" i="187"/>
  <c r="L67" i="186"/>
  <c r="U162" i="186"/>
  <c r="O159" i="186"/>
  <c r="Q65" i="186"/>
  <c r="P158" i="186"/>
  <c r="S248" i="186"/>
  <c r="L165" i="186"/>
  <c r="M170" i="186"/>
  <c r="L157" i="186"/>
  <c r="S64" i="186"/>
  <c r="M156" i="186"/>
  <c r="N238" i="186"/>
  <c r="M90" i="186"/>
  <c r="S105" i="186"/>
  <c r="M19" i="186"/>
  <c r="Q41" i="186"/>
  <c r="M12" i="186"/>
  <c r="N173" i="186"/>
  <c r="S156" i="186"/>
  <c r="Q152" i="186"/>
  <c r="R92" i="186"/>
  <c r="P124" i="186"/>
  <c r="O77" i="186"/>
  <c r="U104" i="186"/>
  <c r="Q43" i="186"/>
  <c r="L97" i="186"/>
  <c r="R59" i="186"/>
  <c r="R82" i="186"/>
  <c r="L168" i="186"/>
  <c r="O10" i="186"/>
  <c r="L10" i="186"/>
  <c r="S240" i="186"/>
  <c r="P235" i="186"/>
  <c r="U111" i="186"/>
  <c r="P66" i="186"/>
  <c r="T102" i="186"/>
  <c r="U58" i="186"/>
  <c r="U96" i="186"/>
  <c r="M146" i="186"/>
  <c r="M193" i="186"/>
  <c r="R41" i="186"/>
  <c r="N51" i="186"/>
  <c r="L25" i="186"/>
  <c r="U159" i="186"/>
  <c r="M47" i="186"/>
  <c r="M21" i="187"/>
  <c r="U167" i="186"/>
  <c r="L195" i="186"/>
  <c r="M48" i="186"/>
  <c r="M102" i="186"/>
  <c r="T43" i="186"/>
  <c r="N160" i="186"/>
  <c r="Q67" i="186"/>
  <c r="T46" i="186"/>
  <c r="R51" i="186"/>
  <c r="P50" i="186"/>
  <c r="O148" i="186"/>
  <c r="N12" i="186"/>
  <c r="L62" i="186"/>
  <c r="L49" i="186"/>
  <c r="O79" i="187"/>
  <c r="T224" i="186"/>
  <c r="S206" i="186"/>
  <c r="Q105" i="186"/>
  <c r="T64" i="186"/>
  <c r="N97" i="186"/>
  <c r="U54" i="186"/>
  <c r="O95" i="186"/>
  <c r="M124" i="186"/>
  <c r="N155" i="186"/>
  <c r="M39" i="186"/>
  <c r="U47" i="186"/>
  <c r="M10" i="186"/>
  <c r="R140" i="186"/>
  <c r="M22" i="186"/>
  <c r="P291" i="186"/>
  <c r="N190" i="186"/>
  <c r="U160" i="186"/>
  <c r="N171" i="186"/>
  <c r="O70" i="186"/>
  <c r="U126" i="186"/>
  <c r="M125" i="186"/>
  <c r="S58" i="186"/>
  <c r="Q30" i="186"/>
  <c r="N36" i="186"/>
  <c r="P143" i="186"/>
  <c r="U39" i="186"/>
  <c r="T34" i="186"/>
  <c r="I25" i="186"/>
  <c r="L255" i="186"/>
  <c r="T289" i="186"/>
  <c r="L139" i="186"/>
  <c r="N118" i="186"/>
  <c r="M51" i="186"/>
  <c r="O104" i="186"/>
  <c r="T115" i="186"/>
  <c r="Q51" i="186"/>
  <c r="M16" i="186"/>
  <c r="O20" i="186"/>
  <c r="R98" i="186"/>
  <c r="S104" i="186"/>
  <c r="L38" i="186"/>
  <c r="Q117" i="186"/>
  <c r="M11" i="186"/>
  <c r="S250" i="186"/>
  <c r="S245" i="186"/>
  <c r="M184" i="186"/>
  <c r="L273" i="186"/>
  <c r="U64" i="186"/>
  <c r="O121" i="186"/>
  <c r="Q143" i="186"/>
  <c r="S108" i="186"/>
  <c r="O157" i="186"/>
  <c r="P122" i="186"/>
  <c r="O199" i="186"/>
  <c r="T139" i="186"/>
  <c r="S52" i="186"/>
  <c r="O100" i="186"/>
  <c r="O14" i="187"/>
  <c r="Q12" i="187"/>
  <c r="Q128" i="186"/>
  <c r="P137" i="186"/>
  <c r="U51" i="186"/>
  <c r="Q99" i="186"/>
  <c r="N162" i="186"/>
  <c r="Q288" i="186"/>
  <c r="Q63" i="186"/>
  <c r="M212" i="186"/>
  <c r="N103" i="186"/>
  <c r="T129" i="186"/>
  <c r="L277" i="186"/>
  <c r="T112" i="186"/>
  <c r="N71" i="186"/>
  <c r="R103" i="186"/>
  <c r="S59" i="186"/>
  <c r="S97" i="186"/>
  <c r="S155" i="186"/>
  <c r="N248" i="186"/>
  <c r="N43" i="186"/>
  <c r="N53" i="186"/>
  <c r="Q36" i="186"/>
  <c r="L173" i="186"/>
  <c r="P67" i="186"/>
  <c r="U35" i="187"/>
  <c r="T171" i="186"/>
  <c r="L161" i="186"/>
  <c r="S92" i="186"/>
  <c r="Q218" i="186"/>
  <c r="P77" i="186"/>
  <c r="S47" i="186"/>
  <c r="S89" i="186"/>
  <c r="R102" i="186"/>
  <c r="U112" i="186"/>
  <c r="O30" i="186"/>
  <c r="U38" i="186"/>
  <c r="T126" i="186"/>
  <c r="P107" i="186"/>
  <c r="O267" i="186"/>
  <c r="L211" i="186"/>
  <c r="N168" i="186"/>
  <c r="S30" i="186"/>
  <c r="S76" i="186"/>
  <c r="M151" i="186"/>
  <c r="L136" i="186"/>
  <c r="M61" i="186"/>
  <c r="O36" i="186"/>
  <c r="N39" i="186"/>
  <c r="S186" i="186"/>
  <c r="T30" i="186"/>
  <c r="P44" i="186"/>
  <c r="R37" i="186"/>
  <c r="P258" i="186"/>
  <c r="O223" i="186"/>
  <c r="R154" i="186"/>
  <c r="M87" i="186"/>
  <c r="U163" i="186"/>
  <c r="T75" i="186"/>
  <c r="M46" i="186"/>
  <c r="M88" i="186"/>
  <c r="N96" i="186"/>
  <c r="R105" i="186"/>
  <c r="P25" i="186"/>
  <c r="T36" i="186"/>
  <c r="R118" i="186"/>
  <c r="T100" i="186"/>
  <c r="N64" i="186"/>
  <c r="O256" i="186"/>
  <c r="O141" i="186"/>
  <c r="U139" i="186"/>
  <c r="M119" i="186"/>
  <c r="U55" i="186"/>
  <c r="M105" i="186"/>
  <c r="S116" i="186"/>
  <c r="O52" i="186"/>
  <c r="P17" i="186"/>
  <c r="I22" i="186"/>
  <c r="T101" i="186"/>
  <c r="L123" i="186"/>
  <c r="P26" i="186"/>
  <c r="I20" i="186"/>
  <c r="O27" i="186"/>
  <c r="T190" i="186"/>
  <c r="T176" i="186"/>
  <c r="M157" i="186"/>
  <c r="N98" i="186"/>
  <c r="N144" i="186"/>
  <c r="U82" i="186"/>
  <c r="R107" i="186"/>
  <c r="M45" i="186"/>
  <c r="O204" i="186"/>
  <c r="L66" i="186"/>
  <c r="L60" i="186"/>
  <c r="O128" i="186"/>
  <c r="P257" i="186"/>
  <c r="R201" i="186"/>
  <c r="T225" i="186"/>
  <c r="Q223" i="186"/>
  <c r="L64" i="186"/>
  <c r="P267" i="186"/>
  <c r="U44" i="186"/>
  <c r="N21" i="187"/>
  <c r="U56" i="186"/>
  <c r="O241" i="186"/>
  <c r="P129" i="186"/>
  <c r="P74" i="186"/>
  <c r="N105" i="186"/>
  <c r="M74" i="186"/>
  <c r="N141" i="186"/>
  <c r="O287" i="186"/>
  <c r="M140" i="186"/>
  <c r="R73" i="186"/>
  <c r="P104" i="186"/>
  <c r="O73" i="186"/>
  <c r="M138" i="186"/>
  <c r="T175" i="186"/>
  <c r="O44" i="186"/>
  <c r="P95" i="186"/>
  <c r="D7" i="180"/>
  <c r="L41" i="186"/>
  <c r="L100" i="186"/>
  <c r="S270" i="186"/>
  <c r="S171" i="186"/>
  <c r="T246" i="186"/>
  <c r="M72" i="186"/>
  <c r="Q124" i="186"/>
  <c r="T63" i="186"/>
  <c r="O41" i="186"/>
  <c r="O76" i="186"/>
  <c r="N73" i="186"/>
  <c r="R89" i="186"/>
  <c r="B19" i="180"/>
  <c r="L19" i="186"/>
  <c r="I27" i="186"/>
  <c r="L101" i="186"/>
  <c r="T77" i="186"/>
  <c r="N26" i="186"/>
  <c r="R224" i="186"/>
  <c r="T168" i="186"/>
  <c r="M196" i="186"/>
  <c r="U52" i="186"/>
  <c r="U102" i="186"/>
  <c r="R44" i="186"/>
  <c r="R162" i="186"/>
  <c r="O68" i="186"/>
  <c r="P48" i="186"/>
  <c r="T53" i="186"/>
  <c r="L58" i="186"/>
  <c r="D9" i="180"/>
  <c r="L14" i="186"/>
  <c r="N65" i="186"/>
  <c r="R50" i="186"/>
  <c r="O37" i="186"/>
  <c r="L210" i="186"/>
  <c r="L207" i="186"/>
  <c r="S125" i="186"/>
  <c r="P105" i="186"/>
  <c r="N166" i="186"/>
  <c r="M97" i="186"/>
  <c r="N111" i="186"/>
  <c r="O48" i="186"/>
  <c r="N14" i="186"/>
  <c r="T82" i="186"/>
  <c r="T104" i="186"/>
  <c r="L20" i="186"/>
  <c r="L12" i="186"/>
  <c r="Q19" i="187"/>
  <c r="L167" i="186"/>
  <c r="R188" i="186"/>
  <c r="O47" i="186"/>
  <c r="O101" i="186"/>
  <c r="L39" i="186"/>
  <c r="O155" i="186"/>
  <c r="S66" i="186"/>
  <c r="N45" i="186"/>
  <c r="T49" i="186"/>
  <c r="P42" i="186"/>
  <c r="P125" i="186"/>
  <c r="P10" i="186"/>
  <c r="T58" i="186"/>
  <c r="P47" i="186"/>
  <c r="N149" i="186"/>
  <c r="O116" i="186"/>
  <c r="M120" i="186"/>
  <c r="R77" i="186"/>
  <c r="R110" i="186"/>
  <c r="O65" i="186"/>
  <c r="U100" i="186"/>
  <c r="M268" i="186"/>
  <c r="R35" i="186"/>
  <c r="L48" i="186"/>
  <c r="R62" i="186"/>
  <c r="T48" i="186"/>
  <c r="O16" i="186"/>
  <c r="N130" i="187"/>
  <c r="T193" i="186"/>
  <c r="Q177" i="186"/>
  <c r="M99" i="186"/>
  <c r="P58" i="186"/>
  <c r="T90" i="186"/>
  <c r="Q52" i="186"/>
  <c r="M92" i="186"/>
  <c r="N113" i="186"/>
  <c r="U123" i="186"/>
  <c r="L36" i="186"/>
  <c r="M54" i="186"/>
  <c r="M23" i="186"/>
  <c r="L121" i="186"/>
  <c r="Q159" i="186"/>
  <c r="R242" i="186"/>
  <c r="O151" i="186"/>
  <c r="Q161" i="186"/>
  <c r="Q100" i="186"/>
  <c r="T202" i="186"/>
  <c r="N102" i="186"/>
  <c r="S244" i="186"/>
  <c r="P115" i="186"/>
  <c r="M26" i="187"/>
  <c r="Q142" i="186"/>
  <c r="L68" i="186"/>
  <c r="P92" i="186"/>
  <c r="S233" i="186"/>
  <c r="U245" i="186"/>
  <c r="S187" i="186"/>
  <c r="O94" i="186"/>
  <c r="N67" i="186"/>
  <c r="R91" i="186"/>
  <c r="O214" i="186"/>
  <c r="S154" i="186"/>
  <c r="Q103" i="186"/>
  <c r="P39" i="186"/>
  <c r="T62" i="186"/>
  <c r="T40" i="186"/>
  <c r="P16" i="186"/>
  <c r="O254" i="186"/>
  <c r="N188" i="186"/>
  <c r="M197" i="186"/>
  <c r="S53" i="186"/>
  <c r="L108" i="186"/>
  <c r="P45" i="186"/>
  <c r="O165" i="186"/>
  <c r="M69" i="186"/>
  <c r="L50" i="186"/>
  <c r="L57" i="186"/>
  <c r="L74" i="186"/>
  <c r="O15" i="186"/>
  <c r="P68" i="186"/>
  <c r="T52" i="186"/>
  <c r="P14" i="186"/>
  <c r="T113" i="186"/>
  <c r="S287" i="186"/>
  <c r="O244" i="186"/>
  <c r="M169" i="186"/>
  <c r="Q34" i="186"/>
  <c r="Q88" i="186"/>
  <c r="Q153" i="186"/>
  <c r="S140" i="186"/>
  <c r="U61" i="186"/>
  <c r="N37" i="186"/>
  <c r="P40" i="186"/>
  <c r="L229" i="186"/>
  <c r="R38" i="186"/>
  <c r="L46" i="186"/>
  <c r="S38" i="186"/>
  <c r="Q106" i="186"/>
  <c r="R167" i="186"/>
  <c r="M141" i="186"/>
  <c r="N132" i="186"/>
  <c r="L91" i="186"/>
  <c r="L118" i="186"/>
  <c r="S71" i="186"/>
  <c r="O103" i="186"/>
  <c r="U41" i="186"/>
  <c r="P52" i="186"/>
  <c r="R53" i="186"/>
  <c r="N72" i="186"/>
  <c r="R90" i="186"/>
  <c r="D13" i="187"/>
  <c r="T209" i="186"/>
  <c r="O167" i="186"/>
  <c r="L191" i="186"/>
  <c r="U75" i="186"/>
  <c r="T148" i="186"/>
  <c r="P128" i="186"/>
  <c r="O60" i="186"/>
  <c r="P35" i="186"/>
  <c r="M38" i="186"/>
  <c r="L163" i="186"/>
  <c r="L21" i="186"/>
  <c r="T42" i="186"/>
  <c r="R36" i="186"/>
  <c r="O50" i="186"/>
  <c r="U47" i="187"/>
  <c r="N200" i="186"/>
  <c r="O198" i="186"/>
  <c r="U99" i="186"/>
  <c r="N59" i="186"/>
  <c r="R95" i="186"/>
  <c r="O53" i="186"/>
  <c r="U92" i="186"/>
  <c r="T116" i="186"/>
  <c r="Q132" i="186"/>
  <c r="L37" i="186"/>
  <c r="S44" i="186"/>
  <c r="U174" i="186"/>
  <c r="M122" i="186"/>
  <c r="Q295" i="186"/>
  <c r="U197" i="186"/>
  <c r="O136" i="186"/>
  <c r="S73" i="186"/>
  <c r="O144" i="186"/>
  <c r="P69" i="186"/>
  <c r="U42" i="186"/>
  <c r="U77" i="186"/>
  <c r="R86" i="186"/>
  <c r="L96" i="186"/>
  <c r="P21" i="186"/>
  <c r="Q94" i="186"/>
  <c r="L115" i="186"/>
  <c r="N91" i="186"/>
  <c r="O40" i="186"/>
  <c r="R161" i="186"/>
  <c r="O119" i="186"/>
  <c r="O190" i="186"/>
  <c r="Q116" i="186"/>
  <c r="U188" i="186"/>
  <c r="T159" i="186"/>
  <c r="Q175" i="186"/>
  <c r="S172" i="186"/>
  <c r="N89" i="186"/>
  <c r="R116" i="186"/>
  <c r="L141" i="186"/>
  <c r="S31" i="187"/>
  <c r="R123" i="186"/>
  <c r="L70" i="186"/>
  <c r="O25" i="186"/>
  <c r="Q127" i="186"/>
  <c r="S54" i="186"/>
  <c r="R152" i="186"/>
  <c r="L17" i="187"/>
  <c r="N117" i="186"/>
  <c r="R63" i="186"/>
  <c r="I23" i="186"/>
  <c r="R54" i="186"/>
  <c r="L99" i="186"/>
  <c r="U45" i="186"/>
  <c r="N95" i="186"/>
  <c r="T72" i="186"/>
  <c r="O195" i="186"/>
  <c r="P96" i="186"/>
  <c r="S56" i="186"/>
  <c r="O86" i="186"/>
  <c r="N18" i="186"/>
  <c r="P72" i="186"/>
  <c r="O216" i="186"/>
  <c r="P121" i="186"/>
  <c r="O11" i="186"/>
  <c r="Q91" i="186"/>
  <c r="O152" i="186"/>
  <c r="Q37" i="186"/>
  <c r="Q39" i="186"/>
  <c r="P82" i="186"/>
  <c r="Q178" i="186"/>
  <c r="P110" i="186"/>
  <c r="Q110" i="186"/>
  <c r="Q215" i="186"/>
  <c r="R39" i="186"/>
  <c r="M75" i="186"/>
  <c r="T65" i="186"/>
  <c r="R93" i="186"/>
  <c r="L92" i="186"/>
  <c r="N129" i="186"/>
  <c r="M116" i="186"/>
  <c r="U36" i="186"/>
  <c r="U49" i="186"/>
  <c r="P56" i="186"/>
  <c r="P71" i="186"/>
  <c r="Q186" i="186"/>
  <c r="M66" i="186"/>
  <c r="S46" i="186"/>
  <c r="S247" i="186"/>
  <c r="U136" i="186"/>
  <c r="S205" i="186"/>
  <c r="M36" i="186"/>
  <c r="P97" i="186"/>
  <c r="L24" i="186"/>
  <c r="R235" i="186"/>
  <c r="S98" i="186"/>
  <c r="O17" i="186"/>
  <c r="P22" i="186"/>
  <c r="P168" i="186"/>
  <c r="P123" i="186"/>
  <c r="N77" i="186"/>
  <c r="P103" i="186"/>
  <c r="O27" i="187"/>
  <c r="R122" i="186"/>
  <c r="T66" i="186"/>
  <c r="M24" i="186"/>
  <c r="T154" i="186"/>
  <c r="L117" i="186"/>
  <c r="R45" i="186"/>
  <c r="T70" i="186"/>
  <c r="T233" i="186"/>
  <c r="S95" i="186"/>
  <c r="L42" i="186"/>
  <c r="Q247" i="186"/>
  <c r="Q69" i="186"/>
  <c r="N27" i="186"/>
  <c r="U148" i="186"/>
  <c r="Q86" i="186"/>
  <c r="T57" i="186"/>
  <c r="P98" i="186"/>
  <c r="Q45" i="186"/>
  <c r="Q187" i="186"/>
  <c r="L105" i="186"/>
  <c r="T50" i="186"/>
  <c r="T38" i="186"/>
  <c r="P43" i="186"/>
  <c r="O19" i="186"/>
  <c r="R70" i="186"/>
  <c r="T127" i="186"/>
  <c r="R150" i="186"/>
  <c r="L124" i="186"/>
  <c r="N87" i="186"/>
  <c r="P59" i="186"/>
  <c r="P27" i="186"/>
  <c r="L177" i="186"/>
  <c r="M62" i="186"/>
  <c r="Q87" i="186"/>
  <c r="P93" i="186"/>
  <c r="R125" i="186"/>
  <c r="T114" i="186"/>
  <c r="S175" i="186"/>
  <c r="Q48" i="186"/>
  <c r="M111" i="186"/>
  <c r="S170" i="186"/>
  <c r="L63" i="186"/>
  <c r="P86" i="186"/>
  <c r="T97" i="186"/>
  <c r="M11" i="187"/>
  <c r="O62" i="186"/>
  <c r="L22" i="186"/>
  <c r="T227" i="186"/>
  <c r="P57" i="186"/>
  <c r="L73" i="186"/>
  <c r="P91" i="186"/>
  <c r="R191" i="186"/>
  <c r="Q146" i="186"/>
  <c r="D13" i="180"/>
  <c r="P136" i="186"/>
  <c r="S109" i="186"/>
  <c r="N22" i="186"/>
  <c r="U35" i="186"/>
  <c r="R214" i="186"/>
  <c r="L93" i="186"/>
  <c r="S35" i="186"/>
  <c r="N116" i="186"/>
  <c r="O21" i="186"/>
  <c r="I21" i="186"/>
  <c r="O46" i="186"/>
  <c r="Q46" i="186"/>
  <c r="Q35" i="186"/>
  <c r="O196" i="186"/>
  <c r="L112" i="186"/>
  <c r="M218" i="186"/>
  <c r="Q102" i="186"/>
  <c r="N44" i="186"/>
  <c r="N24" i="186"/>
  <c r="U65" i="186"/>
  <c r="P287" i="186"/>
  <c r="O217" i="186"/>
  <c r="T296" i="186"/>
  <c r="S103" i="186"/>
  <c r="U114" i="186"/>
  <c r="R127" i="186"/>
  <c r="L113" i="186"/>
  <c r="N92" i="186"/>
  <c r="M15" i="186"/>
  <c r="T155" i="186"/>
  <c r="Q72" i="186"/>
  <c r="T169" i="186"/>
  <c r="N58" i="186"/>
  <c r="N76" i="186"/>
  <c r="R94" i="186"/>
  <c r="N140" i="186"/>
  <c r="U70" i="186"/>
  <c r="R67" i="186"/>
  <c r="U146" i="186"/>
  <c r="P37" i="186"/>
  <c r="R46" i="186"/>
  <c r="L53" i="186"/>
  <c r="T179" i="186"/>
  <c r="Q125" i="186"/>
  <c r="N35" i="186"/>
  <c r="M21" i="186"/>
  <c r="P38" i="186"/>
  <c r="P102" i="186"/>
  <c r="Q257" i="186"/>
  <c r="S101" i="186"/>
  <c r="R56" i="186"/>
  <c r="N142" i="186"/>
  <c r="P126" i="186"/>
  <c r="Q96" i="186"/>
  <c r="P18" i="186"/>
  <c r="L120" i="186"/>
  <c r="Q126" i="186"/>
  <c r="T54" i="186"/>
  <c r="R49" i="187"/>
  <c r="T137" i="186"/>
  <c r="L227" i="186"/>
  <c r="P51" i="186"/>
  <c r="S34" i="186"/>
  <c r="N239" i="186"/>
  <c r="L17" i="186"/>
  <c r="P11" i="187"/>
  <c r="R124" i="186"/>
  <c r="L171" i="186"/>
  <c r="L174" i="186"/>
  <c r="S176" i="186"/>
  <c r="S50" i="186"/>
  <c r="Q93" i="186"/>
  <c r="Q90" i="186"/>
  <c r="N34" i="186"/>
  <c r="T241" i="186"/>
  <c r="T254" i="186"/>
  <c r="D11" i="180"/>
  <c r="R74" i="186"/>
  <c r="S157" i="186"/>
  <c r="P112" i="186"/>
  <c r="I26" i="186"/>
  <c r="U34" i="186"/>
  <c r="U216" i="186"/>
  <c r="O213" i="186"/>
  <c r="S138" i="186"/>
  <c r="N68" i="186"/>
  <c r="S177" i="186"/>
  <c r="S90" i="186"/>
  <c r="N15" i="186"/>
  <c r="Q115" i="186"/>
  <c r="Q64" i="186"/>
  <c r="L44" i="186"/>
  <c r="R49" i="186"/>
  <c r="N194" i="186"/>
  <c r="N88" i="186"/>
  <c r="M53" i="186"/>
  <c r="L154" i="186"/>
  <c r="N38" i="186"/>
  <c r="T74" i="186"/>
  <c r="R117" i="186"/>
  <c r="L61" i="186"/>
  <c r="Q59" i="186"/>
  <c r="R55" i="186"/>
  <c r="T103" i="186"/>
  <c r="O174" i="186"/>
  <c r="T111" i="186"/>
  <c r="M104" i="186"/>
  <c r="M158" i="186"/>
  <c r="S128" i="186"/>
  <c r="S160" i="186"/>
  <c r="P87" i="186"/>
  <c r="M103" i="186"/>
  <c r="N94" i="186"/>
  <c r="S209" i="186"/>
  <c r="S86" i="186"/>
  <c r="M18" i="186"/>
  <c r="S36" i="187"/>
  <c r="Q235" i="186"/>
  <c r="T105" i="186"/>
  <c r="L40" i="186"/>
  <c r="S40" i="186"/>
  <c r="O67" i="186"/>
  <c r="Q75" i="186"/>
  <c r="N17" i="186"/>
  <c r="L15" i="186"/>
  <c r="N147" i="186"/>
  <c r="P119" i="186"/>
  <c r="N112" i="186"/>
  <c r="I24" i="186"/>
  <c r="S65" i="186"/>
  <c r="M73" i="186"/>
  <c r="M14" i="186"/>
  <c r="N110" i="186"/>
  <c r="Q179" i="186"/>
  <c r="Q108" i="186"/>
  <c r="N69" i="186"/>
  <c r="N119" i="186"/>
  <c r="O99" i="186"/>
  <c r="P46" i="186"/>
  <c r="L219" i="186"/>
  <c r="S107" i="186"/>
  <c r="R178" i="186"/>
  <c r="M13" i="186"/>
  <c r="P60" i="186"/>
  <c r="L65" i="186"/>
  <c r="R42" i="186"/>
  <c r="U30" i="186"/>
  <c r="R43" i="186"/>
  <c r="R58" i="186"/>
  <c r="D18" i="180" a="1"/>
  <c r="Q208" i="186"/>
  <c r="M37" i="186"/>
  <c r="T45" i="186"/>
  <c r="P11" i="186"/>
  <c r="P13" i="186"/>
  <c r="M50" i="186"/>
  <c r="Q104" i="186"/>
  <c r="P177" i="186"/>
  <c r="L26" i="187"/>
  <c r="T88" i="186"/>
  <c r="M227" i="186"/>
  <c r="L233" i="186"/>
  <c r="L13" i="186"/>
  <c r="R30" i="186"/>
  <c r="T91" i="186"/>
  <c r="S42" i="186"/>
  <c r="P75" i="186"/>
  <c r="Q66" i="186"/>
  <c r="S74" i="186"/>
  <c r="P15" i="186"/>
  <c r="P36" i="186"/>
  <c r="N86" i="186"/>
  <c r="M41" i="186"/>
  <c r="L69" i="186"/>
  <c r="S41" i="186"/>
  <c r="M65" i="186"/>
  <c r="N100" i="186"/>
  <c r="O42" i="186"/>
  <c r="P154" i="186"/>
  <c r="U57" i="186"/>
  <c r="P205" i="186"/>
  <c r="B18" i="180"/>
  <c r="L140" i="186"/>
  <c r="N25" i="186"/>
  <c r="P109" i="186"/>
  <c r="O21" i="187"/>
  <c r="T69" i="186"/>
  <c r="M192" i="186"/>
  <c r="U296" i="186"/>
  <c r="N48" i="186"/>
  <c r="U137" i="186"/>
  <c r="T161" i="186"/>
  <c r="P153" i="186"/>
  <c r="P145" i="186"/>
  <c r="N41" i="186"/>
  <c r="L160" i="186"/>
  <c r="O72" i="186"/>
  <c r="P34" i="186"/>
  <c r="D111" i="180" l="1"/>
  <c r="D60" i="180"/>
  <c r="D112" i="180"/>
  <c r="D81" i="180"/>
  <c r="D25" i="180"/>
  <c r="D76" i="180"/>
  <c r="D77" i="180"/>
  <c r="D71" i="180"/>
  <c r="D87" i="180"/>
  <c r="D36" i="180"/>
  <c r="D38" i="180"/>
  <c r="D32" i="180"/>
  <c r="D89" i="180"/>
  <c r="D93" i="180"/>
  <c r="D115" i="180"/>
  <c r="D79" i="180"/>
  <c r="D47" i="180"/>
  <c r="D67" i="180"/>
  <c r="D86" i="180"/>
  <c r="D62" i="180"/>
  <c r="D40" i="180"/>
  <c r="D101" i="180"/>
  <c r="D107" i="180"/>
  <c r="D114" i="180"/>
  <c r="D23" i="180"/>
  <c r="D98" i="180"/>
  <c r="D49" i="180"/>
  <c r="D117" i="180"/>
  <c r="D58" i="180"/>
  <c r="D116" i="180"/>
  <c r="D26" i="180"/>
  <c r="D73" i="180"/>
  <c r="D50" i="180"/>
  <c r="D106" i="180"/>
  <c r="D72" i="180"/>
  <c r="D41" i="180"/>
  <c r="D108" i="180"/>
  <c r="D22" i="180"/>
  <c r="D110" i="180"/>
  <c r="D105" i="180"/>
  <c r="D61" i="180"/>
  <c r="D90" i="180"/>
  <c r="D18" i="180"/>
  <c r="D35" i="180"/>
  <c r="D70" i="180"/>
  <c r="D104" i="180"/>
  <c r="D88" i="180"/>
  <c r="D85" i="180"/>
  <c r="D94" i="180"/>
  <c r="D95" i="180"/>
  <c r="D44" i="180"/>
  <c r="D45" i="180"/>
  <c r="D46" i="180"/>
  <c r="D96" i="180"/>
  <c r="D27" i="180"/>
  <c r="D113" i="180"/>
  <c r="D97" i="180"/>
  <c r="D84" i="180"/>
  <c r="D51" i="180"/>
  <c r="D80" i="180"/>
  <c r="D91" i="180"/>
  <c r="D21" i="180"/>
  <c r="D53" i="180"/>
  <c r="D31" i="180"/>
  <c r="D19" i="180"/>
  <c r="D99" i="180"/>
  <c r="D42" i="180"/>
  <c r="D64" i="180"/>
  <c r="D92" i="180"/>
  <c r="D55" i="180"/>
  <c r="D24" i="180"/>
  <c r="D78" i="180"/>
  <c r="D68" i="180"/>
  <c r="D29" i="180"/>
  <c r="D82" i="180"/>
  <c r="D103" i="180"/>
  <c r="D52" i="180"/>
  <c r="D34" i="180"/>
  <c r="D54" i="180"/>
  <c r="D56" i="180"/>
  <c r="D37" i="180"/>
  <c r="D59" i="180"/>
  <c r="D83" i="180"/>
  <c r="D66" i="180"/>
  <c r="D30" i="180"/>
  <c r="D33" i="180"/>
  <c r="D28" i="180"/>
  <c r="D65" i="180"/>
  <c r="D20" i="180"/>
  <c r="D39" i="180"/>
  <c r="D43" i="180"/>
  <c r="D63" i="180"/>
  <c r="D74" i="180"/>
  <c r="D48" i="180"/>
  <c r="D75" i="180"/>
  <c r="D100" i="180"/>
  <c r="D102" i="180"/>
  <c r="D57" i="180"/>
  <c r="D109" i="180"/>
  <c r="D69" i="180"/>
  <c r="C20" i="180"/>
  <c r="F112" i="180"/>
  <c r="F38" i="180"/>
  <c r="F86" i="180"/>
  <c r="F49" i="180"/>
  <c r="F72" i="180"/>
  <c r="F44" i="180"/>
  <c r="F51" i="180"/>
  <c r="F42" i="180"/>
  <c r="F82" i="180"/>
  <c r="F83" i="180"/>
  <c r="F43" i="180"/>
  <c r="F109" i="180"/>
  <c r="F81" i="180"/>
  <c r="F32" i="180"/>
  <c r="F62" i="180"/>
  <c r="F117" i="180"/>
  <c r="F41" i="180"/>
  <c r="F35" i="180"/>
  <c r="F45" i="180"/>
  <c r="F80" i="180"/>
  <c r="F64" i="180"/>
  <c r="F103" i="180"/>
  <c r="F66" i="180"/>
  <c r="F63" i="180"/>
  <c r="F69" i="180"/>
  <c r="F25" i="180"/>
  <c r="F89" i="180"/>
  <c r="F40" i="180"/>
  <c r="F58" i="180"/>
  <c r="F108" i="180"/>
  <c r="F70" i="180"/>
  <c r="F46" i="180"/>
  <c r="F91" i="180"/>
  <c r="F92" i="180"/>
  <c r="F52" i="180"/>
  <c r="F30" i="180"/>
  <c r="F74" i="180"/>
  <c r="B20" i="180"/>
  <c r="F76" i="180"/>
  <c r="F93" i="180"/>
  <c r="F101" i="180"/>
  <c r="F116" i="180"/>
  <c r="F22" i="180"/>
  <c r="F104" i="180"/>
  <c r="F96" i="180"/>
  <c r="F21" i="180"/>
  <c r="F55" i="180"/>
  <c r="F34" i="180"/>
  <c r="F33" i="180"/>
  <c r="F48" i="180"/>
  <c r="F29" i="180"/>
  <c r="F39" i="180"/>
  <c r="F77" i="180"/>
  <c r="F115" i="180"/>
  <c r="F107" i="180"/>
  <c r="F26" i="180"/>
  <c r="F110" i="180"/>
  <c r="F88" i="180"/>
  <c r="F27" i="180"/>
  <c r="F53" i="180"/>
  <c r="F24" i="180"/>
  <c r="F54" i="180"/>
  <c r="F28" i="180"/>
  <c r="F75" i="180"/>
  <c r="F71" i="180"/>
  <c r="F79" i="180"/>
  <c r="F114" i="180"/>
  <c r="F73" i="180"/>
  <c r="F105" i="180"/>
  <c r="F85" i="180"/>
  <c r="F113" i="180"/>
  <c r="F31" i="180"/>
  <c r="F78" i="180"/>
  <c r="F56" i="180"/>
  <c r="F65" i="180"/>
  <c r="F100" i="180"/>
  <c r="F111" i="180"/>
  <c r="F87" i="180"/>
  <c r="F47" i="180"/>
  <c r="F23" i="180"/>
  <c r="F50" i="180"/>
  <c r="F61" i="180"/>
  <c r="F94" i="180"/>
  <c r="F97" i="180"/>
  <c r="F19" i="180"/>
  <c r="F68" i="180"/>
  <c r="F37" i="180"/>
  <c r="F20" i="180"/>
  <c r="F102" i="180"/>
  <c r="F60" i="180"/>
  <c r="F36" i="180"/>
  <c r="F67" i="180"/>
  <c r="F98" i="180"/>
  <c r="F106" i="180"/>
  <c r="F90" i="180"/>
  <c r="F95" i="180"/>
  <c r="F84" i="180"/>
  <c r="F99" i="180"/>
  <c r="F59" i="180"/>
  <c r="F57" i="180"/>
  <c r="C21" i="180" l="1"/>
  <c r="B21" i="180"/>
  <c r="C22" i="180" l="1"/>
  <c r="B22" i="180"/>
  <c r="C23" i="180" l="1"/>
  <c r="B23" i="180"/>
  <c r="C24" i="180" l="1"/>
  <c r="B24" i="180"/>
  <c r="C25" i="180" l="1"/>
  <c r="B25" i="180"/>
  <c r="C26" i="180" l="1"/>
  <c r="B26" i="180"/>
  <c r="C27" i="180" l="1"/>
  <c r="B27" i="180"/>
  <c r="C28" i="180" l="1"/>
  <c r="B28" i="180"/>
  <c r="C29" i="180" l="1"/>
  <c r="B29" i="180"/>
  <c r="C30" i="180" l="1"/>
  <c r="B30" i="180"/>
  <c r="C31" i="180" l="1"/>
  <c r="B31" i="180"/>
  <c r="C32" i="180" l="1"/>
  <c r="B32" i="180"/>
  <c r="C33" i="180" l="1"/>
  <c r="B33" i="180"/>
  <c r="C34" i="180" l="1"/>
  <c r="B34" i="180"/>
  <c r="C35" i="180" l="1"/>
  <c r="B35" i="180"/>
  <c r="C36" i="180" l="1"/>
  <c r="B36" i="180"/>
  <c r="C37" i="180" l="1"/>
  <c r="B37" i="180"/>
  <c r="C38" i="180" l="1"/>
  <c r="B38" i="180"/>
  <c r="C39" i="180" l="1"/>
  <c r="B39" i="180"/>
  <c r="C40" i="180" l="1"/>
  <c r="B40" i="180"/>
  <c r="C41" i="180" l="1"/>
  <c r="B41" i="180"/>
  <c r="C42" i="180" l="1"/>
  <c r="B42" i="180"/>
  <c r="C43" i="180" l="1"/>
  <c r="B43" i="180"/>
  <c r="C44" i="180" l="1"/>
  <c r="B44" i="180"/>
  <c r="C45" i="180" l="1"/>
  <c r="B45" i="180"/>
  <c r="S83" i="186" l="1"/>
  <c r="S84" i="186" s="1"/>
  <c r="P31" i="186"/>
  <c r="P32" i="186" s="1"/>
  <c r="L83" i="186"/>
  <c r="L84" i="186" s="1"/>
  <c r="L133" i="186"/>
  <c r="L134" i="186" s="1"/>
  <c r="Q83" i="186"/>
  <c r="Q84" i="186" s="1"/>
  <c r="O83" i="186"/>
  <c r="O84" i="186" s="1"/>
  <c r="T31" i="186"/>
  <c r="T32" i="186" s="1"/>
  <c r="O133" i="186"/>
  <c r="O134" i="186" s="1"/>
  <c r="T133" i="186"/>
  <c r="T134" i="186" s="1"/>
  <c r="T83" i="186"/>
  <c r="T84" i="186" s="1"/>
  <c r="N31" i="186"/>
  <c r="N32" i="186" s="1"/>
  <c r="S133" i="186"/>
  <c r="S134" i="186" s="1"/>
  <c r="N133" i="186"/>
  <c r="N134" i="186" s="1"/>
  <c r="Q133" i="186"/>
  <c r="Q134" i="186" s="1"/>
  <c r="O31" i="186"/>
  <c r="O32" i="186" s="1"/>
  <c r="R133" i="186"/>
  <c r="R134" i="186" s="1"/>
  <c r="M133" i="186"/>
  <c r="M134" i="186" s="1"/>
  <c r="S31" i="186"/>
  <c r="S32" i="186" s="1"/>
  <c r="N83" i="186"/>
  <c r="N84" i="186" s="1"/>
  <c r="P83" i="186"/>
  <c r="P84" i="186" s="1"/>
  <c r="U83" i="186"/>
  <c r="U84" i="186" s="1"/>
  <c r="U133" i="186"/>
  <c r="U134" i="186" s="1"/>
  <c r="P133" i="186"/>
  <c r="P134" i="186" s="1"/>
  <c r="R31" i="186"/>
  <c r="R32" i="186" s="1"/>
  <c r="M83" i="186"/>
  <c r="M84" i="186" s="1"/>
  <c r="M31" i="186"/>
  <c r="M32" i="186" s="1"/>
  <c r="R83" i="186"/>
  <c r="R84" i="186" s="1"/>
  <c r="U31" i="186"/>
  <c r="U32" i="186" s="1"/>
  <c r="L31" i="186"/>
  <c r="L32" i="186" s="1"/>
  <c r="Q31" i="186"/>
  <c r="Q32" i="186" s="1"/>
  <c r="N70" i="187"/>
  <c r="D14" i="187"/>
  <c r="N110" i="187"/>
  <c r="N30" i="187"/>
  <c r="C46" i="180"/>
  <c r="B46" i="180"/>
  <c r="C47" i="180" l="1"/>
  <c r="B47" i="180"/>
  <c r="C48" i="180" l="1"/>
  <c r="B48" i="180"/>
  <c r="C49" i="180" l="1"/>
  <c r="B49" i="180"/>
  <c r="C50" i="180" l="1"/>
  <c r="B50" i="180"/>
  <c r="C51" i="180" l="1"/>
  <c r="B51" i="180"/>
  <c r="C52" i="180" l="1"/>
  <c r="B52" i="180"/>
  <c r="C53" i="180" l="1"/>
  <c r="B53" i="180"/>
  <c r="C54" i="180" l="1"/>
  <c r="B54" i="180"/>
  <c r="C55" i="180" l="1"/>
  <c r="B55" i="180"/>
  <c r="C56" i="180" l="1"/>
  <c r="B56" i="180"/>
  <c r="C57" i="180" l="1"/>
  <c r="B57" i="180"/>
  <c r="C58" i="180" l="1"/>
  <c r="B58" i="180"/>
  <c r="C59" i="180" l="1"/>
  <c r="B59" i="180"/>
  <c r="C60" i="180" l="1"/>
  <c r="B60" i="180"/>
  <c r="C61" i="180" l="1"/>
  <c r="B61" i="180"/>
  <c r="C62" i="180" l="1"/>
  <c r="B62" i="180"/>
  <c r="C63" i="180" l="1"/>
  <c r="B63" i="180"/>
  <c r="C64" i="180" l="1"/>
  <c r="B64" i="180"/>
  <c r="C65" i="180" l="1"/>
  <c r="B65" i="180"/>
  <c r="C66" i="180" l="1"/>
  <c r="B66" i="180"/>
  <c r="C67" i="180" l="1"/>
  <c r="B67" i="180"/>
  <c r="C68" i="180" l="1"/>
  <c r="B68" i="180"/>
  <c r="C69" i="180" l="1"/>
  <c r="B69" i="180"/>
  <c r="C70" i="180" l="1"/>
  <c r="B70" i="180"/>
  <c r="C71" i="180" l="1"/>
  <c r="B71" i="180"/>
  <c r="C72" i="180" l="1"/>
  <c r="B72" i="180"/>
  <c r="C73" i="180" l="1"/>
  <c r="B73" i="180"/>
  <c r="C74" i="180" l="1"/>
  <c r="B74" i="180"/>
  <c r="C75" i="180" l="1"/>
  <c r="B75" i="180"/>
  <c r="C76" i="180" l="1"/>
  <c r="B76" i="180"/>
  <c r="C77" i="180" l="1"/>
  <c r="B77" i="180"/>
  <c r="C78" i="180" l="1"/>
  <c r="B78" i="180"/>
  <c r="C79" i="180" l="1"/>
  <c r="B79" i="180"/>
  <c r="C80" i="180" l="1"/>
  <c r="B80" i="180"/>
  <c r="C81" i="180" l="1"/>
  <c r="B81" i="180"/>
  <c r="C82" i="180" l="1"/>
  <c r="B82" i="180"/>
  <c r="C83" i="180" l="1"/>
  <c r="B83" i="180"/>
  <c r="C84" i="180" l="1"/>
  <c r="B84" i="180"/>
  <c r="C85" i="180" l="1"/>
  <c r="B85" i="180"/>
  <c r="C86" i="180" l="1"/>
  <c r="B86" i="180"/>
  <c r="C87" i="180" l="1"/>
  <c r="B87" i="180"/>
  <c r="C88" i="180" l="1"/>
  <c r="B88" i="180"/>
  <c r="C89" i="180" l="1"/>
  <c r="B89" i="180"/>
  <c r="C90" i="180" l="1"/>
  <c r="B90" i="180"/>
  <c r="C91" i="180" l="1"/>
  <c r="B91" i="180"/>
  <c r="C92" i="180" l="1"/>
  <c r="B92" i="180"/>
  <c r="C93" i="180" l="1"/>
  <c r="B93" i="180"/>
  <c r="C94" i="180" l="1"/>
  <c r="B94" i="180"/>
  <c r="C95" i="180" l="1"/>
  <c r="B95" i="180"/>
  <c r="C96" i="180" l="1"/>
  <c r="B96" i="180"/>
  <c r="C97" i="180" l="1"/>
  <c r="B97" i="180"/>
  <c r="C98" i="180" l="1"/>
  <c r="B98" i="180"/>
  <c r="C99" i="180" l="1"/>
  <c r="B99" i="180"/>
  <c r="C100" i="180" l="1"/>
  <c r="B100" i="180"/>
  <c r="C101" i="180" l="1"/>
  <c r="B101" i="180"/>
  <c r="C102" i="180" l="1"/>
  <c r="B102" i="180"/>
  <c r="C103" i="180" l="1"/>
  <c r="B103" i="180"/>
  <c r="C104" i="180" l="1"/>
  <c r="B104" i="180"/>
  <c r="C105" i="180" l="1"/>
  <c r="B105" i="180"/>
  <c r="C106" i="180" l="1"/>
  <c r="B106" i="180"/>
  <c r="C107" i="180" l="1"/>
  <c r="B107" i="180"/>
  <c r="C108" i="180" l="1"/>
  <c r="B108" i="180"/>
  <c r="C109" i="180" l="1"/>
  <c r="B109" i="180"/>
  <c r="C110" i="180" l="1"/>
  <c r="B110" i="180"/>
  <c r="C111" i="180" l="1"/>
  <c r="B111" i="180"/>
  <c r="C112" i="180" l="1"/>
  <c r="B112" i="180"/>
  <c r="C113" i="180" l="1"/>
  <c r="B113" i="180"/>
  <c r="C114" i="180" l="1"/>
  <c r="B114" i="180"/>
  <c r="C115" i="180" l="1"/>
  <c r="B115" i="180"/>
  <c r="C116" i="180" l="1"/>
  <c r="B116" i="180"/>
  <c r="C117" i="180" l="1"/>
  <c r="B117" i="180"/>
  <c r="C118" i="180" l="1"/>
  <c r="B118" i="180"/>
  <c r="C119" i="180" l="1"/>
  <c r="B119" i="180"/>
  <c r="C120" i="180" l="1"/>
  <c r="B120" i="180"/>
  <c r="C121" i="180" l="1"/>
  <c r="B121" i="180"/>
  <c r="C122" i="180" l="1"/>
  <c r="B122" i="180"/>
  <c r="C123" i="180" l="1"/>
  <c r="B123" i="180"/>
  <c r="C124" i="180" l="1"/>
  <c r="B124" i="180"/>
  <c r="C125" i="180" l="1"/>
  <c r="B125" i="180"/>
  <c r="C126" i="180" l="1"/>
  <c r="B126" i="180"/>
  <c r="C127" i="180" l="1"/>
  <c r="B127" i="180"/>
  <c r="C128" i="180" l="1"/>
  <c r="B128" i="180"/>
  <c r="C129" i="180" l="1"/>
  <c r="B129" i="180"/>
  <c r="C130" i="180" l="1"/>
  <c r="B130" i="180"/>
  <c r="C131" i="180" l="1"/>
  <c r="B131" i="180"/>
  <c r="C132" i="180" l="1"/>
  <c r="B132" i="180"/>
  <c r="C133" i="180" l="1"/>
  <c r="B133" i="180"/>
  <c r="C134" i="180" l="1"/>
  <c r="B134" i="180"/>
  <c r="C135" i="180" l="1"/>
  <c r="B135" i="180"/>
  <c r="C136" i="180" l="1"/>
  <c r="B136" i="180"/>
  <c r="C137" i="180" l="1"/>
  <c r="B137" i="180"/>
</calcChain>
</file>

<file path=xl/sharedStrings.xml><?xml version="1.0" encoding="utf-8"?>
<sst xmlns="http://schemas.openxmlformats.org/spreadsheetml/2006/main" count="159" uniqueCount="108">
  <si>
    <t>SRIMfit.xlsm code ver.#</t>
    <phoneticPr fontId="21"/>
  </si>
  <si>
    <t>Update Log</t>
    <phoneticPr fontId="21"/>
  </si>
  <si>
    <t>SRIMfit</t>
    <phoneticPr fontId="21"/>
  </si>
  <si>
    <t>date</t>
    <phoneticPr fontId="21"/>
  </si>
  <si>
    <t>この SRIMfit の version名</t>
    <rPh sb="20" eb="21">
      <t>メイ</t>
    </rPh>
    <phoneticPr fontId="21"/>
  </si>
  <si>
    <t>この SRIMfit がインストールされている directory path</t>
    <phoneticPr fontId="21"/>
  </si>
  <si>
    <t>srMcrVer()</t>
    <phoneticPr fontId="21"/>
  </si>
  <si>
    <t>srMcrPath()</t>
    <phoneticPr fontId="21"/>
  </si>
  <si>
    <t>srMcrWBname()</t>
    <phoneticPr fontId="21"/>
  </si>
  <si>
    <t>srMcrWScount()</t>
    <phoneticPr fontId="21"/>
  </si>
  <si>
    <t>Users Workbook 名</t>
    <rPh sb="15" eb="16">
      <t>メイ</t>
    </rPh>
    <phoneticPr fontId="21"/>
  </si>
  <si>
    <t>Users Workbook の Worksheet 数</t>
    <rPh sb="27" eb="28">
      <t>スウ</t>
    </rPh>
    <phoneticPr fontId="21"/>
  </si>
  <si>
    <t>srMcrWSlist()</t>
    <phoneticPr fontId="21"/>
  </si>
  <si>
    <t>Users Workbook の Worksheet 名　一覧</t>
    <rPh sb="27" eb="28">
      <t>メイ</t>
    </rPh>
    <rPh sb="29" eb="31">
      <t>イチラン</t>
    </rPh>
    <phoneticPr fontId="21"/>
  </si>
  <si>
    <t xml:space="preserve"> Sheet Name</t>
    <phoneticPr fontId="21"/>
  </si>
  <si>
    <t>Corded info</t>
    <phoneticPr fontId="21"/>
  </si>
  <si>
    <t>17.04/05</t>
    <phoneticPr fontId="21"/>
  </si>
  <si>
    <t xml:space="preserve"> 3.00</t>
    <phoneticPr fontId="21"/>
  </si>
  <si>
    <t>SRIMfit.xlsm と MySRIMwb.xlsx を分離</t>
    <rPh sb="30" eb="32">
      <t>ブンリ</t>
    </rPh>
    <phoneticPr fontId="21"/>
  </si>
  <si>
    <t>srInfoWScorded()</t>
    <phoneticPr fontId="21"/>
  </si>
  <si>
    <t>その Worksheet の製作者 ver. 情報</t>
    <rPh sb="14" eb="17">
      <t>セイサクシャ</t>
    </rPh>
    <rPh sb="23" eb="25">
      <t>ジョウホウ</t>
    </rPh>
    <phoneticPr fontId="21"/>
  </si>
  <si>
    <t>縦書きにする場合は、= TRANSPOSE( srMcrWSlist() )</t>
    <rPh sb="0" eb="2">
      <t>タテガ</t>
    </rPh>
    <rPh sb="6" eb="8">
      <t>バアイ</t>
    </rPh>
    <phoneticPr fontId="21"/>
  </si>
  <si>
    <t>注1)</t>
    <rPh sb="0" eb="1">
      <t>チュウ</t>
    </rPh>
    <phoneticPr fontId="21"/>
  </si>
  <si>
    <t>として、配列数式の表示範囲を決めてから、</t>
    <rPh sb="4" eb="6">
      <t>ハイレツ</t>
    </rPh>
    <rPh sb="6" eb="8">
      <t>スウシキ</t>
    </rPh>
    <rPh sb="9" eb="11">
      <t>ヒョウジ</t>
    </rPh>
    <rPh sb="11" eb="13">
      <t>ハンイ</t>
    </rPh>
    <rPh sb="14" eb="15">
      <t>キ</t>
    </rPh>
    <phoneticPr fontId="21"/>
  </si>
  <si>
    <t>CTRL+SHIFT+Enter で入力します。</t>
  </si>
  <si>
    <r>
      <rPr>
        <i/>
        <sz val="9"/>
        <color theme="1"/>
        <rFont val="ＭＳ Ｐゴシック"/>
        <family val="3"/>
        <charset val="128"/>
        <scheme val="minor"/>
      </rPr>
      <t xml:space="preserve">注1) </t>
    </r>
    <r>
      <rPr>
        <sz val="9"/>
        <color theme="1"/>
        <rFont val="ＭＳ Ｐゴシック"/>
        <family val="3"/>
        <charset val="128"/>
        <scheme val="minor"/>
      </rPr>
      <t>ｓｒMcrWSlist() は、１次元文字列配列を返すので、</t>
    </r>
    <rPh sb="0" eb="1">
      <t>チュウ</t>
    </rPh>
    <rPh sb="21" eb="23">
      <t>ジゲン</t>
    </rPh>
    <rPh sb="23" eb="25">
      <t>モジ</t>
    </rPh>
    <rPh sb="25" eb="26">
      <t>レツ</t>
    </rPh>
    <rPh sb="26" eb="28">
      <t>ハイレツ</t>
    </rPh>
    <rPh sb="29" eb="30">
      <t>カエ</t>
    </rPh>
    <phoneticPr fontId="21"/>
  </si>
  <si>
    <t>Version Update Log</t>
    <phoneticPr fontId="23"/>
  </si>
  <si>
    <r>
      <t>入力箇所無し。　</t>
    </r>
    <r>
      <rPr>
        <b/>
        <sz val="11"/>
        <color rgb="FF006600"/>
        <rFont val="ＭＳ Ｐゴシック"/>
        <family val="3"/>
        <charset val="128"/>
        <scheme val="minor"/>
      </rPr>
      <t>緑字</t>
    </r>
    <r>
      <rPr>
        <sz val="11"/>
        <color theme="1"/>
        <rFont val="ＭＳ Ｐゴシック"/>
        <family val="3"/>
        <charset val="128"/>
        <scheme val="minor"/>
      </rPr>
      <t>　が関数の戻り値　です。</t>
    </r>
    <rPh sb="0" eb="2">
      <t>ニュウリョク</t>
    </rPh>
    <rPh sb="2" eb="4">
      <t>カショ</t>
    </rPh>
    <rPh sb="4" eb="5">
      <t>ナ</t>
    </rPh>
    <rPh sb="8" eb="9">
      <t>ミドリ</t>
    </rPh>
    <rPh sb="9" eb="10">
      <t>ジ</t>
    </rPh>
    <rPh sb="12" eb="14">
      <t>カンスウ</t>
    </rPh>
    <rPh sb="15" eb="16">
      <t>モド</t>
    </rPh>
    <rPh sb="17" eb="18">
      <t>チ</t>
    </rPh>
    <phoneticPr fontId="21"/>
  </si>
  <si>
    <t>追加関数： srMcr*()  のテストシート</t>
    <rPh sb="0" eb="2">
      <t>ツイカ</t>
    </rPh>
    <rPh sb="2" eb="4">
      <t>カンスウ</t>
    </rPh>
    <phoneticPr fontId="21"/>
  </si>
  <si>
    <t>Dbg：マクロ情報関数系</t>
    <rPh sb="7" eb="9">
      <t>ジョウホウ</t>
    </rPh>
    <rPh sb="9" eb="11">
      <t>カンスウ</t>
    </rPh>
    <rPh sb="11" eb="12">
      <t>ケイ</t>
    </rPh>
    <phoneticPr fontId="21"/>
  </si>
  <si>
    <t>SRIMfit_dbg</t>
    <phoneticPr fontId="21"/>
  </si>
  <si>
    <t>No</t>
    <phoneticPr fontId="21"/>
  </si>
  <si>
    <t>Sheet</t>
    <phoneticPr fontId="21"/>
  </si>
  <si>
    <t>Z</t>
    <phoneticPr fontId="21"/>
  </si>
  <si>
    <t>srElmNm()</t>
    <phoneticPr fontId="21"/>
  </si>
  <si>
    <t>シート名</t>
    <rPh sb="3" eb="4">
      <t>メイ</t>
    </rPh>
    <phoneticPr fontId="21"/>
  </si>
  <si>
    <t>Header</t>
    <phoneticPr fontId="21"/>
  </si>
  <si>
    <t>srim</t>
    <phoneticPr fontId="21"/>
  </si>
  <si>
    <t>srim</t>
    <phoneticPr fontId="21"/>
  </si>
  <si>
    <t>Beam</t>
    <phoneticPr fontId="21"/>
  </si>
  <si>
    <t>40Ar</t>
    <phoneticPr fontId="21"/>
  </si>
  <si>
    <t>84Kr</t>
    <phoneticPr fontId="21"/>
  </si>
  <si>
    <t>132Xe</t>
    <phoneticPr fontId="21"/>
  </si>
  <si>
    <t>181Ta</t>
    <phoneticPr fontId="21"/>
  </si>
  <si>
    <t>197Au</t>
    <phoneticPr fontId="21"/>
  </si>
  <si>
    <t>Material</t>
    <phoneticPr fontId="21"/>
  </si>
  <si>
    <t>_Air</t>
    <phoneticPr fontId="21"/>
  </si>
  <si>
    <t>SheetNm</t>
    <phoneticPr fontId="21"/>
  </si>
  <si>
    <t>Ion Z</t>
  </si>
  <si>
    <t>Ion A</t>
  </si>
  <si>
    <t>Target</t>
  </si>
  <si>
    <t>空気の密度は、 (ICRU-104)に合わせて</t>
    <rPh sb="0" eb="2">
      <t>クウキ</t>
    </rPh>
    <rPh sb="3" eb="5">
      <t>ミツド</t>
    </rPh>
    <rPh sb="19" eb="20">
      <t>ア</t>
    </rPh>
    <phoneticPr fontId="21"/>
  </si>
  <si>
    <t>Tgt.Dens</t>
  </si>
  <si>
    <t>1.2048E-3 [g/cm3] 1013.25 hPa 20 ℃　とします。</t>
    <phoneticPr fontId="21"/>
  </si>
  <si>
    <t>Tgt.DensA</t>
    <phoneticPr fontId="21"/>
  </si>
  <si>
    <t>BrgCor</t>
    <phoneticPr fontId="21"/>
  </si>
  <si>
    <t>Gas の場合、</t>
    <rPh sb="5" eb="7">
      <t>バアイ</t>
    </rPh>
    <phoneticPr fontId="21"/>
  </si>
  <si>
    <t>Tgt.IsGas ?</t>
    <phoneticPr fontId="21"/>
  </si>
  <si>
    <t>Ptbl　と</t>
    <phoneticPr fontId="21"/>
  </si>
  <si>
    <t>ifGas,Ptbl</t>
    <phoneticPr fontId="21"/>
  </si>
  <si>
    <t>Ttbl　も書いてありますね？</t>
    <rPh sb="6" eb="7">
      <t>カ</t>
    </rPh>
    <phoneticPr fontId="21"/>
  </si>
  <si>
    <t>ifGas,Ttbl</t>
    <phoneticPr fontId="21"/>
  </si>
  <si>
    <t>Cnv.Fact. は、同じMaterial の場合、</t>
    <rPh sb="12" eb="13">
      <t>オナ</t>
    </rPh>
    <rPh sb="24" eb="26">
      <t>バアイ</t>
    </rPh>
    <phoneticPr fontId="21"/>
  </si>
  <si>
    <t>Cnv.Fct.1</t>
    <phoneticPr fontId="21"/>
  </si>
  <si>
    <t>L.S.S. 以外は同じ値ですね？</t>
    <rPh sb="7" eb="9">
      <t>イガイ</t>
    </rPh>
    <phoneticPr fontId="21"/>
  </si>
  <si>
    <t>maxLETt</t>
    <phoneticPr fontId="21"/>
  </si>
  <si>
    <t>SRIMの計算結果には、時たま凸凹があります。</t>
    <rPh sb="5" eb="7">
      <t>ケイサン</t>
    </rPh>
    <rPh sb="7" eb="9">
      <t>ケッカ</t>
    </rPh>
    <rPh sb="12" eb="13">
      <t>トキ</t>
    </rPh>
    <rPh sb="15" eb="17">
      <t>デコボコ</t>
    </rPh>
    <phoneticPr fontId="21"/>
  </si>
  <si>
    <t>max下表</t>
    <rPh sb="3" eb="5">
      <t>カヒョウ</t>
    </rPh>
    <phoneticPr fontId="21"/>
  </si>
  <si>
    <t>もしこの行で ERR となっていたら、シートの値をチェックして下さい --&gt;</t>
    <rPh sb="4" eb="5">
      <t>ギョウ</t>
    </rPh>
    <rPh sb="23" eb="24">
      <t>アタイ</t>
    </rPh>
    <rPh sb="31" eb="32">
      <t>クダ</t>
    </rPh>
    <phoneticPr fontId="21"/>
  </si>
  <si>
    <t>Ebeam</t>
  </si>
  <si>
    <t>[MeV/A]</t>
    <phoneticPr fontId="21"/>
  </si>
  <si>
    <t>dE/dX tot [MeV/(mg/cm2)]</t>
    <phoneticPr fontId="21"/>
  </si>
  <si>
    <t>Ebeam</t>
    <phoneticPr fontId="21"/>
  </si>
  <si>
    <t>srMaxLETe() のチェック</t>
    <phoneticPr fontId="21"/>
  </si>
  <si>
    <t>maxLETe</t>
    <phoneticPr fontId="21"/>
  </si>
  <si>
    <t>[MeV/A]</t>
    <phoneticPr fontId="21"/>
  </si>
  <si>
    <t>dE/dX elec [MeV/(mg/cm2)]</t>
    <phoneticPr fontId="21"/>
  </si>
  <si>
    <t>srMaxLETn() のチェック</t>
    <phoneticPr fontId="21"/>
  </si>
  <si>
    <t>maxLETn</t>
    <phoneticPr fontId="21"/>
  </si>
  <si>
    <t>dE/dX nucl [MeV/(mg/cm2)]</t>
    <phoneticPr fontId="21"/>
  </si>
  <si>
    <t>Range [um]</t>
    <phoneticPr fontId="21"/>
  </si>
  <si>
    <t>Strug. Long. [um]</t>
    <phoneticPr fontId="21"/>
  </si>
  <si>
    <t>Strug. Latr. [um]</t>
    <phoneticPr fontId="21"/>
  </si>
  <si>
    <t>作者の便宜上、srimシートの LET 列は [MeV/(mg/cm2)] で入力　に統一</t>
    <rPh sb="0" eb="2">
      <t>サクシャ</t>
    </rPh>
    <rPh sb="3" eb="5">
      <t>ベンギ</t>
    </rPh>
    <rPh sb="5" eb="6">
      <t>ジョウ</t>
    </rPh>
    <rPh sb="20" eb="21">
      <t>レツ</t>
    </rPh>
    <rPh sb="39" eb="41">
      <t>ニュウリョク</t>
    </rPh>
    <rPh sb="43" eb="45">
      <t>トウイツ</t>
    </rPh>
    <phoneticPr fontId="21"/>
  </si>
  <si>
    <t>srim</t>
    <phoneticPr fontId="21"/>
  </si>
  <si>
    <t>srim</t>
    <phoneticPr fontId="21"/>
  </si>
  <si>
    <t>してありますので、ここに LET unit 変換をしたプロット を用意しました。</t>
    <rPh sb="22" eb="24">
      <t>ヘンカン</t>
    </rPh>
    <rPh sb="33" eb="35">
      <t>ヨウイ</t>
    </rPh>
    <phoneticPr fontId="21"/>
  </si>
  <si>
    <t>Beam</t>
    <phoneticPr fontId="21"/>
  </si>
  <si>
    <t>40Ar</t>
    <phoneticPr fontId="21"/>
  </si>
  <si>
    <t>132Xe</t>
    <phoneticPr fontId="21"/>
  </si>
  <si>
    <t>_Si</t>
    <phoneticPr fontId="21"/>
  </si>
  <si>
    <t>_Mylar</t>
    <phoneticPr fontId="21"/>
  </si>
  <si>
    <t>_Mylar</t>
    <phoneticPr fontId="21"/>
  </si>
  <si>
    <t>LET unit ID =</t>
    <phoneticPr fontId="21"/>
  </si>
  <si>
    <t xml:space="preserve">&lt;- 0 .. 8 を指定 </t>
    <rPh sb="11" eb="13">
      <t>シテイ</t>
    </rPh>
    <phoneticPr fontId="21"/>
  </si>
  <si>
    <t>Unit =</t>
    <phoneticPr fontId="21"/>
  </si>
  <si>
    <t>BrgCor</t>
    <phoneticPr fontId="21"/>
  </si>
  <si>
    <t>ifGas,Ptbl</t>
    <phoneticPr fontId="21"/>
  </si>
  <si>
    <t>Cnv.Fct.1</t>
    <phoneticPr fontId="21"/>
  </si>
  <si>
    <t xml:space="preserve">dE/dX tot </t>
    <phoneticPr fontId="21"/>
  </si>
  <si>
    <t>Ebeam</t>
    <phoneticPr fontId="21"/>
  </si>
  <si>
    <t>dE/dX elec</t>
    <phoneticPr fontId="21"/>
  </si>
  <si>
    <t>dE/dX nucl</t>
    <phoneticPr fontId="21"/>
  </si>
  <si>
    <r>
      <t>srMaxLETt() のチェック：　</t>
    </r>
    <r>
      <rPr>
        <sz val="9"/>
        <color rgb="FFC00000"/>
        <rFont val="ＭＳ Ｐゴシック"/>
        <family val="3"/>
        <charset val="128"/>
        <scheme val="minor"/>
      </rPr>
      <t>E大側からサーチして先２つとも減少したら最大値としています。</t>
    </r>
    <rPh sb="20" eb="21">
      <t>オオ</t>
    </rPh>
    <rPh sb="21" eb="22">
      <t>ガワ</t>
    </rPh>
    <rPh sb="29" eb="30">
      <t>サキ</t>
    </rPh>
    <rPh sb="34" eb="36">
      <t>ゲンショウ</t>
    </rPh>
    <rPh sb="39" eb="42">
      <t>サイダイチ</t>
    </rPh>
    <phoneticPr fontId="21"/>
  </si>
  <si>
    <r>
      <rPr>
        <b/>
        <sz val="11"/>
        <color rgb="FF0000FF"/>
        <rFont val="ＭＳ Ｐゴシック"/>
        <family val="3"/>
        <charset val="128"/>
        <scheme val="minor"/>
      </rPr>
      <t>青字</t>
    </r>
    <r>
      <rPr>
        <sz val="11"/>
        <color theme="1"/>
        <rFont val="ＭＳ Ｐゴシック"/>
        <family val="3"/>
        <charset val="128"/>
        <scheme val="minor"/>
      </rPr>
      <t>に入力。</t>
    </r>
    <r>
      <rPr>
        <b/>
        <sz val="11"/>
        <color rgb="FF006600"/>
        <rFont val="ＭＳ Ｐゴシック"/>
        <family val="3"/>
        <charset val="128"/>
        <scheme val="minor"/>
      </rPr>
      <t>緑字</t>
    </r>
    <r>
      <rPr>
        <sz val="11"/>
        <color theme="1"/>
        <rFont val="ＭＳ Ｐゴシック"/>
        <family val="3"/>
        <charset val="128"/>
        <scheme val="minor"/>
      </rPr>
      <t>が関数戻り値。</t>
    </r>
    <r>
      <rPr>
        <b/>
        <sz val="11"/>
        <color rgb="FFC00000"/>
        <rFont val="ＭＳ Ｐゴシック"/>
        <family val="3"/>
        <charset val="128"/>
        <scheme val="minor"/>
      </rPr>
      <t>茶字</t>
    </r>
    <r>
      <rPr>
        <sz val="11"/>
        <color theme="1"/>
        <rFont val="ＭＳ Ｐゴシック"/>
        <family val="3"/>
        <charset val="128"/>
        <scheme val="minor"/>
      </rPr>
      <t>を確認。</t>
    </r>
    <rPh sb="0" eb="1">
      <t>アオ</t>
    </rPh>
    <rPh sb="1" eb="2">
      <t>ジ</t>
    </rPh>
    <rPh sb="3" eb="5">
      <t>ニュウリョク</t>
    </rPh>
    <rPh sb="6" eb="7">
      <t>ミドリ</t>
    </rPh>
    <rPh sb="7" eb="8">
      <t>ジ</t>
    </rPh>
    <rPh sb="9" eb="11">
      <t>カンスウ</t>
    </rPh>
    <rPh sb="11" eb="12">
      <t>モド</t>
    </rPh>
    <rPh sb="13" eb="14">
      <t>チ</t>
    </rPh>
    <rPh sb="15" eb="16">
      <t>チャ</t>
    </rPh>
    <rPh sb="16" eb="17">
      <t>ジ</t>
    </rPh>
    <rPh sb="18" eb="20">
      <t>カクニン</t>
    </rPh>
    <phoneticPr fontId="21"/>
  </si>
  <si>
    <t>AddInマクロ版 : セル内の式 = srFuncName()</t>
    <phoneticPr fontId="21"/>
  </si>
  <si>
    <t>Dbg: MySRIMwb確認(１) 複数シート比較</t>
    <rPh sb="13" eb="15">
      <t>カクニン</t>
    </rPh>
    <rPh sb="19" eb="21">
      <t>フクスウ</t>
    </rPh>
    <rPh sb="24" eb="26">
      <t>ヒカク</t>
    </rPh>
    <phoneticPr fontId="21"/>
  </si>
  <si>
    <t>Dbg: MySRIMwb確認(２) LET Unit変換グラフ</t>
    <rPh sb="13" eb="15">
      <t>カクニン</t>
    </rPh>
    <rPh sb="27" eb="29">
      <t>ヘンカン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</si>
</sst>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00"/>
    <numFmt numFmtId="177" formatCode="0.000E+00"/>
  </numFmts>
  <fonts count="53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name val="Arial"/>
      <family val="2"/>
      <charset val="204"/>
    </font>
    <font>
      <sz val="10"/>
      <name val="MS Sans Serif"/>
      <family val="2"/>
    </font>
    <font>
      <sz val="10"/>
      <name val="Geneva"/>
      <family val="2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</font>
    <font>
      <sz val="6"/>
      <name val="細明朝体"/>
      <family val="3"/>
      <charset val="128"/>
    </font>
    <font>
      <sz val="10"/>
      <name val="細明朝体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Arial"/>
      <family val="2"/>
    </font>
    <font>
      <sz val="12"/>
      <name val="Osaka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i/>
      <sz val="9"/>
      <color theme="1"/>
      <name val="ＭＳ Ｐゴシック"/>
      <family val="3"/>
      <charset val="128"/>
      <scheme val="minor"/>
    </font>
    <font>
      <b/>
      <sz val="12"/>
      <color rgb="FFC00000"/>
      <name val="ＭＳ Ｐゴシック"/>
      <family val="3"/>
      <charset val="128"/>
      <scheme val="minor"/>
    </font>
    <font>
      <sz val="11"/>
      <color rgb="FF006600"/>
      <name val="ＭＳ Ｐゴシック"/>
      <family val="3"/>
      <charset val="128"/>
      <scheme val="minor"/>
    </font>
    <font>
      <sz val="9"/>
      <color rgb="FF006600"/>
      <name val="ＭＳ Ｐゴシック"/>
      <family val="3"/>
      <charset val="128"/>
      <scheme val="minor"/>
    </font>
    <font>
      <b/>
      <sz val="11"/>
      <color rgb="FF0000FF"/>
      <name val="ＭＳ Ｐゴシック"/>
      <family val="3"/>
      <charset val="128"/>
      <scheme val="minor"/>
    </font>
    <font>
      <b/>
      <sz val="11"/>
      <color rgb="FF006600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1"/>
      <color rgb="FFC00000"/>
      <name val="ＭＳ Ｐゴシック"/>
      <family val="3"/>
      <charset val="128"/>
      <scheme val="minor"/>
    </font>
    <font>
      <sz val="11"/>
      <color rgb="FFFF00FF"/>
      <name val="ＭＳ Ｐゴシック"/>
      <family val="3"/>
      <charset val="128"/>
      <scheme val="minor"/>
    </font>
    <font>
      <sz val="9"/>
      <color rgb="FFC00000"/>
      <name val="ＭＳ Ｐゴシック"/>
      <family val="3"/>
      <charset val="128"/>
      <scheme val="minor"/>
    </font>
    <font>
      <sz val="8"/>
      <color rgb="FF006600"/>
      <name val="ＭＳ Ｐゴシック"/>
      <family val="3"/>
      <charset val="128"/>
      <scheme val="minor"/>
    </font>
    <font>
      <i/>
      <sz val="11"/>
      <color rgb="FF9933FF"/>
      <name val="ＭＳ Ｐゴシック"/>
      <family val="3"/>
      <charset val="128"/>
      <scheme val="minor"/>
    </font>
    <font>
      <b/>
      <i/>
      <sz val="11"/>
      <color rgb="FF9933FF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11"/>
      <color theme="0" tint="-0.499984740745262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b/>
      <sz val="16"/>
      <color rgb="FF006600"/>
      <name val="ＭＳ Ｐゴシック"/>
      <family val="3"/>
      <charset val="128"/>
      <scheme val="minor"/>
    </font>
    <font>
      <b/>
      <sz val="14"/>
      <color rgb="FF0000FF"/>
      <name val="ＭＳ Ｐゴシック"/>
      <family val="3"/>
      <charset val="128"/>
      <scheme val="minor"/>
    </font>
    <font>
      <b/>
      <sz val="11"/>
      <color rgb="FFC0000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4">
    <xf numFmtId="0" fontId="0" fillId="0" borderId="0">
      <alignment vertical="center"/>
    </xf>
    <xf numFmtId="0" fontId="15" fillId="0" borderId="0"/>
    <xf numFmtId="0" fontId="18" fillId="0" borderId="0">
      <alignment vertical="center"/>
    </xf>
    <xf numFmtId="0" fontId="14" fillId="0" borderId="0"/>
    <xf numFmtId="0" fontId="18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4" fillId="0" borderId="0"/>
    <xf numFmtId="0" fontId="11" fillId="0" borderId="0">
      <alignment vertical="center"/>
    </xf>
    <xf numFmtId="9" fontId="24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10" fillId="0" borderId="0">
      <alignment vertical="center"/>
    </xf>
    <xf numFmtId="0" fontId="27" fillId="0" borderId="0"/>
    <xf numFmtId="0" fontId="28" fillId="0" borderId="0">
      <alignment vertical="center"/>
    </xf>
    <xf numFmtId="0" fontId="2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38" fontId="9" fillId="0" borderId="0" applyFont="0" applyFill="0" applyBorder="0" applyAlignment="0" applyProtection="0">
      <alignment vertical="center"/>
    </xf>
    <xf numFmtId="0" fontId="30" fillId="0" borderId="0"/>
    <xf numFmtId="38" fontId="30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28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117">
    <xf numFmtId="0" fontId="0" fillId="0" borderId="0" xfId="0">
      <alignment vertical="center"/>
    </xf>
    <xf numFmtId="0" fontId="25" fillId="0" borderId="0" xfId="0" applyFont="1">
      <alignment vertical="center"/>
    </xf>
    <xf numFmtId="0" fontId="0" fillId="0" borderId="0" xfId="0">
      <alignment vertical="center"/>
    </xf>
    <xf numFmtId="0" fontId="25" fillId="0" borderId="0" xfId="0" quotePrefix="1" applyFont="1">
      <alignment vertical="center"/>
    </xf>
    <xf numFmtId="0" fontId="19" fillId="0" borderId="0" xfId="0" applyFont="1">
      <alignment vertical="center"/>
    </xf>
    <xf numFmtId="0" fontId="31" fillId="0" borderId="0" xfId="10" applyFont="1" applyFill="1" applyAlignment="1">
      <alignment horizontal="left" vertical="center"/>
    </xf>
    <xf numFmtId="0" fontId="0" fillId="0" borderId="0" xfId="0" quotePrefix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quotePrefix="1" applyAlignment="1">
      <alignment horizontal="left" vertical="center"/>
    </xf>
    <xf numFmtId="0" fontId="17" fillId="0" borderId="0" xfId="0" applyFont="1">
      <alignment vertical="center"/>
    </xf>
    <xf numFmtId="0" fontId="19" fillId="0" borderId="0" xfId="0" applyFont="1" applyAlignment="1">
      <alignment horizontal="right" vertical="center"/>
    </xf>
    <xf numFmtId="0" fontId="0" fillId="0" borderId="0" xfId="0" applyFont="1">
      <alignment vertical="center"/>
    </xf>
    <xf numFmtId="0" fontId="0" fillId="0" borderId="0" xfId="0" quotePrefix="1" applyFont="1">
      <alignment vertical="center"/>
    </xf>
    <xf numFmtId="0" fontId="0" fillId="0" borderId="0" xfId="0" quotePrefix="1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2" borderId="0" xfId="0" applyFill="1">
      <alignment vertical="center"/>
    </xf>
    <xf numFmtId="0" fontId="32" fillId="2" borderId="0" xfId="0" applyFont="1" applyFill="1">
      <alignment vertical="center"/>
    </xf>
    <xf numFmtId="0" fontId="34" fillId="0" borderId="0" xfId="0" applyFont="1">
      <alignment vertical="center"/>
    </xf>
    <xf numFmtId="0" fontId="35" fillId="0" borderId="0" xfId="0" applyFont="1">
      <alignment vertical="center"/>
    </xf>
    <xf numFmtId="0" fontId="36" fillId="0" borderId="0" xfId="0" applyFont="1">
      <alignment vertical="center"/>
    </xf>
    <xf numFmtId="0" fontId="39" fillId="2" borderId="0" xfId="0" applyFont="1" applyFill="1">
      <alignment vertical="center"/>
    </xf>
    <xf numFmtId="0" fontId="26" fillId="2" borderId="0" xfId="0" applyFont="1" applyFill="1">
      <alignment vertical="center"/>
    </xf>
    <xf numFmtId="0" fontId="40" fillId="2" borderId="0" xfId="0" applyFont="1" applyFill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1" xfId="0" applyBorder="1">
      <alignment vertical="center"/>
    </xf>
    <xf numFmtId="0" fontId="0" fillId="0" borderId="10" xfId="0" applyBorder="1">
      <alignment vertical="center"/>
    </xf>
    <xf numFmtId="0" fontId="20" fillId="0" borderId="0" xfId="0" applyFont="1" applyAlignment="1">
      <alignment horizontal="center" vertical="center"/>
    </xf>
    <xf numFmtId="0" fontId="0" fillId="0" borderId="7" xfId="0" applyBorder="1">
      <alignment vertical="center"/>
    </xf>
    <xf numFmtId="0" fontId="44" fillId="0" borderId="0" xfId="0" applyFont="1">
      <alignment vertical="center"/>
    </xf>
    <xf numFmtId="0" fontId="33" fillId="0" borderId="0" xfId="0" applyFont="1" applyAlignment="1">
      <alignment horizontal="right" vertical="center"/>
    </xf>
    <xf numFmtId="0" fontId="45" fillId="0" borderId="0" xfId="0" applyFont="1">
      <alignment vertical="center"/>
    </xf>
    <xf numFmtId="0" fontId="46" fillId="0" borderId="0" xfId="0" applyFont="1">
      <alignment vertical="center"/>
    </xf>
    <xf numFmtId="0" fontId="45" fillId="0" borderId="0" xfId="0" applyFont="1" applyAlignment="1">
      <alignment horizontal="right" vertical="center"/>
    </xf>
    <xf numFmtId="0" fontId="0" fillId="0" borderId="3" xfId="0" applyBorder="1">
      <alignment vertical="center"/>
    </xf>
    <xf numFmtId="0" fontId="0" fillId="0" borderId="10" xfId="0" applyBorder="1" applyAlignment="1">
      <alignment horizontal="right" vertical="center"/>
    </xf>
    <xf numFmtId="0" fontId="0" fillId="0" borderId="8" xfId="0" applyBorder="1">
      <alignment vertical="center"/>
    </xf>
    <xf numFmtId="0" fontId="47" fillId="0" borderId="0" xfId="0" applyFont="1">
      <alignment vertical="center"/>
    </xf>
    <xf numFmtId="0" fontId="0" fillId="0" borderId="0" xfId="0" applyAlignment="1">
      <alignment horizontal="right" vertical="center"/>
    </xf>
    <xf numFmtId="0" fontId="42" fillId="0" borderId="0" xfId="0" applyFont="1" applyAlignment="1">
      <alignment horizontal="right" vertical="center"/>
    </xf>
    <xf numFmtId="0" fontId="49" fillId="0" borderId="0" xfId="0" applyNumberFormat="1" applyFont="1" applyBorder="1" applyAlignment="1">
      <alignment vertical="top" wrapText="1"/>
    </xf>
    <xf numFmtId="0" fontId="49" fillId="0" borderId="6" xfId="0" applyNumberFormat="1" applyFont="1" applyBorder="1" applyAlignment="1">
      <alignment vertical="top" wrapText="1"/>
    </xf>
    <xf numFmtId="0" fontId="0" fillId="0" borderId="9" xfId="0" applyBorder="1" applyAlignment="1">
      <alignment horizontal="right" vertical="center"/>
    </xf>
    <xf numFmtId="0" fontId="0" fillId="0" borderId="3" xfId="0" applyFont="1" applyBorder="1" applyAlignment="1">
      <alignment horizontal="right" vertical="center"/>
    </xf>
    <xf numFmtId="0" fontId="0" fillId="0" borderId="4" xfId="0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176" fontId="0" fillId="0" borderId="0" xfId="0" applyNumberFormat="1" applyFon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26" fillId="0" borderId="7" xfId="0" applyFont="1" applyBorder="1">
      <alignment vertical="center"/>
    </xf>
    <xf numFmtId="0" fontId="0" fillId="0" borderId="5" xfId="0" applyNumberFormat="1" applyFont="1" applyBorder="1" applyAlignment="1">
      <alignment vertical="top" wrapText="1"/>
    </xf>
    <xf numFmtId="0" fontId="0" fillId="0" borderId="0" xfId="0" applyNumberFormat="1" applyFont="1" applyBorder="1" applyAlignment="1">
      <alignment vertical="top" wrapText="1"/>
    </xf>
    <xf numFmtId="0" fontId="35" fillId="0" borderId="5" xfId="0" applyNumberFormat="1" applyFont="1" applyBorder="1" applyAlignment="1">
      <alignment vertical="center" wrapText="1"/>
    </xf>
    <xf numFmtId="0" fontId="35" fillId="0" borderId="0" xfId="0" applyNumberFormat="1" applyFont="1" applyBorder="1" applyAlignment="1">
      <alignment vertical="center" wrapText="1"/>
    </xf>
    <xf numFmtId="0" fontId="36" fillId="0" borderId="5" xfId="0" applyNumberFormat="1" applyFont="1" applyBorder="1" applyAlignment="1">
      <alignment vertical="top" wrapText="1"/>
    </xf>
    <xf numFmtId="0" fontId="36" fillId="0" borderId="0" xfId="0" applyNumberFormat="1" applyFont="1" applyBorder="1" applyAlignment="1">
      <alignment vertical="top" wrapText="1"/>
    </xf>
    <xf numFmtId="176" fontId="35" fillId="0" borderId="5" xfId="0" applyNumberFormat="1" applyFont="1" applyBorder="1" applyAlignment="1">
      <alignment vertical="center" wrapText="1"/>
    </xf>
    <xf numFmtId="176" fontId="35" fillId="0" borderId="0" xfId="0" applyNumberFormat="1" applyFont="1" applyBorder="1" applyAlignment="1">
      <alignment vertical="center" wrapText="1"/>
    </xf>
    <xf numFmtId="177" fontId="36" fillId="0" borderId="5" xfId="0" applyNumberFormat="1" applyFont="1" applyBorder="1" applyAlignment="1">
      <alignment vertical="center" wrapText="1"/>
    </xf>
    <xf numFmtId="177" fontId="36" fillId="0" borderId="0" xfId="0" applyNumberFormat="1" applyFont="1" applyBorder="1" applyAlignment="1">
      <alignment vertical="center" wrapText="1"/>
    </xf>
    <xf numFmtId="10" fontId="35" fillId="0" borderId="5" xfId="92" applyNumberFormat="1" applyFont="1" applyBorder="1" applyAlignment="1">
      <alignment vertical="center" wrapText="1"/>
    </xf>
    <xf numFmtId="10" fontId="35" fillId="0" borderId="0" xfId="92" applyNumberFormat="1" applyFont="1" applyBorder="1" applyAlignment="1">
      <alignment vertical="center" wrapText="1"/>
    </xf>
    <xf numFmtId="10" fontId="35" fillId="0" borderId="5" xfId="92" applyNumberFormat="1" applyFont="1" applyBorder="1" applyAlignment="1">
      <alignment horizontal="center" vertical="center" wrapText="1"/>
    </xf>
    <xf numFmtId="10" fontId="35" fillId="0" borderId="0" xfId="92" applyNumberFormat="1" applyFont="1" applyBorder="1" applyAlignment="1">
      <alignment horizontal="center" vertical="center" wrapText="1"/>
    </xf>
    <xf numFmtId="0" fontId="35" fillId="0" borderId="5" xfId="92" applyNumberFormat="1" applyFont="1" applyBorder="1" applyAlignment="1">
      <alignment horizontal="right" vertical="center" wrapText="1"/>
    </xf>
    <xf numFmtId="0" fontId="35" fillId="0" borderId="0" xfId="92" applyNumberFormat="1" applyFont="1" applyBorder="1" applyAlignment="1">
      <alignment horizontal="right" vertical="center" wrapText="1"/>
    </xf>
    <xf numFmtId="11" fontId="35" fillId="0" borderId="5" xfId="92" applyNumberFormat="1" applyFont="1" applyBorder="1" applyAlignment="1">
      <alignment horizontal="right" vertical="center" wrapText="1"/>
    </xf>
    <xf numFmtId="11" fontId="35" fillId="0" borderId="0" xfId="92" applyNumberFormat="1" applyFont="1" applyBorder="1" applyAlignment="1">
      <alignment horizontal="right" vertical="center" wrapText="1"/>
    </xf>
    <xf numFmtId="11" fontId="35" fillId="0" borderId="11" xfId="92" applyNumberFormat="1" applyFont="1" applyBorder="1" applyAlignment="1">
      <alignment horizontal="right" vertical="center" wrapText="1"/>
    </xf>
    <xf numFmtId="11" fontId="35" fillId="0" borderId="7" xfId="92" applyNumberFormat="1" applyFont="1" applyBorder="1" applyAlignment="1">
      <alignment horizontal="right" vertical="center" wrapText="1"/>
    </xf>
    <xf numFmtId="176" fontId="35" fillId="0" borderId="0" xfId="0" applyNumberFormat="1" applyFont="1" applyBorder="1" applyAlignment="1">
      <alignment horizontal="right" vertical="center"/>
    </xf>
    <xf numFmtId="176" fontId="35" fillId="0" borderId="6" xfId="0" applyNumberFormat="1" applyFont="1" applyBorder="1" applyAlignment="1">
      <alignment horizontal="right" vertical="center"/>
    </xf>
    <xf numFmtId="0" fontId="35" fillId="0" borderId="6" xfId="0" applyNumberFormat="1" applyFont="1" applyBorder="1" applyAlignment="1">
      <alignment vertical="center" wrapText="1"/>
    </xf>
    <xf numFmtId="0" fontId="36" fillId="0" borderId="0" xfId="0" applyNumberFormat="1" applyFont="1" applyBorder="1" applyAlignment="1">
      <alignment vertical="center" wrapText="1"/>
    </xf>
    <xf numFmtId="0" fontId="36" fillId="0" borderId="6" xfId="0" applyNumberFormat="1" applyFont="1" applyBorder="1" applyAlignment="1">
      <alignment vertical="center" wrapText="1"/>
    </xf>
    <xf numFmtId="176" fontId="35" fillId="0" borderId="6" xfId="0" applyNumberFormat="1" applyFont="1" applyBorder="1" applyAlignment="1">
      <alignment vertical="center" wrapText="1"/>
    </xf>
    <xf numFmtId="177" fontId="36" fillId="0" borderId="6" xfId="0" applyNumberFormat="1" applyFont="1" applyBorder="1" applyAlignment="1">
      <alignment vertical="center" wrapText="1"/>
    </xf>
    <xf numFmtId="10" fontId="35" fillId="0" borderId="6" xfId="92" applyNumberFormat="1" applyFont="1" applyBorder="1" applyAlignment="1">
      <alignment vertical="center" wrapText="1"/>
    </xf>
    <xf numFmtId="10" fontId="35" fillId="0" borderId="6" xfId="92" applyNumberFormat="1" applyFont="1" applyBorder="1" applyAlignment="1">
      <alignment horizontal="center" vertical="center" wrapText="1"/>
    </xf>
    <xf numFmtId="0" fontId="35" fillId="0" borderId="6" xfId="92" applyNumberFormat="1" applyFont="1" applyBorder="1" applyAlignment="1">
      <alignment horizontal="right" vertical="center" wrapText="1"/>
    </xf>
    <xf numFmtId="11" fontId="35" fillId="0" borderId="6" xfId="92" applyNumberFormat="1" applyFont="1" applyBorder="1" applyAlignment="1">
      <alignment horizontal="right" vertical="center" wrapText="1"/>
    </xf>
    <xf numFmtId="11" fontId="35" fillId="0" borderId="8" xfId="92" applyNumberFormat="1" applyFont="1" applyBorder="1" applyAlignment="1">
      <alignment horizontal="right" vertical="center" wrapText="1"/>
    </xf>
    <xf numFmtId="176" fontId="35" fillId="0" borderId="0" xfId="0" applyNumberFormat="1" applyFont="1" applyBorder="1">
      <alignment vertical="center"/>
    </xf>
    <xf numFmtId="176" fontId="35" fillId="0" borderId="6" xfId="0" applyNumberFormat="1" applyFont="1" applyBorder="1">
      <alignment vertical="center"/>
    </xf>
    <xf numFmtId="176" fontId="35" fillId="0" borderId="7" xfId="0" applyNumberFormat="1" applyFont="1" applyBorder="1">
      <alignment vertical="center"/>
    </xf>
    <xf numFmtId="176" fontId="35" fillId="0" borderId="8" xfId="0" applyNumberFormat="1" applyFont="1" applyBorder="1">
      <alignment vertical="center"/>
    </xf>
    <xf numFmtId="0" fontId="41" fillId="0" borderId="0" xfId="0" applyFont="1">
      <alignment vertical="center"/>
    </xf>
    <xf numFmtId="176" fontId="41" fillId="0" borderId="0" xfId="0" applyNumberFormat="1" applyFont="1" applyBorder="1" applyAlignment="1">
      <alignment horizontal="center" vertical="center"/>
    </xf>
    <xf numFmtId="11" fontId="35" fillId="0" borderId="0" xfId="0" applyNumberFormat="1" applyFont="1" applyBorder="1">
      <alignment vertical="center"/>
    </xf>
    <xf numFmtId="11" fontId="35" fillId="0" borderId="6" xfId="0" applyNumberFormat="1" applyFont="1" applyBorder="1">
      <alignment vertical="center"/>
    </xf>
    <xf numFmtId="11" fontId="35" fillId="0" borderId="7" xfId="0" applyNumberFormat="1" applyFont="1" applyBorder="1">
      <alignment vertical="center"/>
    </xf>
    <xf numFmtId="11" fontId="35" fillId="0" borderId="8" xfId="0" applyNumberFormat="1" applyFont="1" applyBorder="1">
      <alignment vertical="center"/>
    </xf>
    <xf numFmtId="0" fontId="0" fillId="0" borderId="6" xfId="0" applyNumberFormat="1" applyFont="1" applyBorder="1" applyAlignment="1">
      <alignment vertical="top" wrapText="1"/>
    </xf>
    <xf numFmtId="0" fontId="36" fillId="0" borderId="5" xfId="0" applyNumberFormat="1" applyFont="1" applyBorder="1" applyAlignment="1">
      <alignment vertical="center" wrapText="1"/>
    </xf>
    <xf numFmtId="177" fontId="35" fillId="0" borderId="0" xfId="0" applyNumberFormat="1" applyFont="1" applyBorder="1">
      <alignment vertical="center"/>
    </xf>
    <xf numFmtId="177" fontId="35" fillId="0" borderId="6" xfId="0" applyNumberFormat="1" applyFont="1" applyBorder="1">
      <alignment vertical="center"/>
    </xf>
    <xf numFmtId="177" fontId="35" fillId="0" borderId="7" xfId="0" applyNumberFormat="1" applyFont="1" applyBorder="1">
      <alignment vertical="center"/>
    </xf>
    <xf numFmtId="177" fontId="35" fillId="0" borderId="8" xfId="0" applyNumberFormat="1" applyFont="1" applyBorder="1">
      <alignment vertical="center"/>
    </xf>
    <xf numFmtId="0" fontId="37" fillId="3" borderId="5" xfId="0" applyFont="1" applyFill="1" applyBorder="1" applyAlignment="1">
      <alignment horizontal="right" vertical="center"/>
    </xf>
    <xf numFmtId="0" fontId="37" fillId="3" borderId="0" xfId="0" applyFont="1" applyFill="1" applyBorder="1" applyAlignment="1">
      <alignment horizontal="right" vertical="center"/>
    </xf>
    <xf numFmtId="0" fontId="37" fillId="3" borderId="11" xfId="0" applyFont="1" applyFill="1" applyBorder="1" applyAlignment="1">
      <alignment horizontal="right" vertical="center"/>
    </xf>
    <xf numFmtId="0" fontId="48" fillId="3" borderId="7" xfId="0" applyFont="1" applyFill="1" applyBorder="1" applyAlignment="1">
      <alignment horizontal="right" vertical="center"/>
    </xf>
    <xf numFmtId="0" fontId="37" fillId="3" borderId="6" xfId="0" applyFont="1" applyFill="1" applyBorder="1" applyAlignment="1">
      <alignment horizontal="right" vertical="center"/>
    </xf>
    <xf numFmtId="0" fontId="37" fillId="3" borderId="7" xfId="0" applyFont="1" applyFill="1" applyBorder="1" applyAlignment="1">
      <alignment horizontal="right" vertical="center"/>
    </xf>
    <xf numFmtId="0" fontId="37" fillId="3" borderId="8" xfId="0" applyFont="1" applyFill="1" applyBorder="1" applyAlignment="1">
      <alignment horizontal="right" vertical="center"/>
    </xf>
    <xf numFmtId="0" fontId="42" fillId="3" borderId="0" xfId="0" applyFont="1" applyFill="1" applyBorder="1" applyAlignment="1">
      <alignment horizontal="right" vertical="center"/>
    </xf>
    <xf numFmtId="0" fontId="42" fillId="3" borderId="6" xfId="0" applyFont="1" applyFill="1" applyBorder="1" applyAlignment="1">
      <alignment horizontal="right" vertical="center"/>
    </xf>
    <xf numFmtId="0" fontId="48" fillId="3" borderId="8" xfId="0" applyFont="1" applyFill="1" applyBorder="1" applyAlignment="1">
      <alignment horizontal="right" vertical="center"/>
    </xf>
    <xf numFmtId="0" fontId="50" fillId="0" borderId="14" xfId="0" applyFont="1" applyBorder="1">
      <alignment vertical="center"/>
    </xf>
    <xf numFmtId="0" fontId="0" fillId="0" borderId="15" xfId="0" applyBorder="1">
      <alignment vertical="center"/>
    </xf>
    <xf numFmtId="0" fontId="0" fillId="0" borderId="12" xfId="0" applyBorder="1" applyAlignment="1">
      <alignment horizontal="right" vertical="center"/>
    </xf>
    <xf numFmtId="0" fontId="0" fillId="0" borderId="13" xfId="0" applyBorder="1">
      <alignment vertical="center"/>
    </xf>
    <xf numFmtId="0" fontId="0" fillId="0" borderId="14" xfId="0" applyBorder="1" applyAlignment="1">
      <alignment horizontal="right" vertical="center"/>
    </xf>
    <xf numFmtId="0" fontId="51" fillId="3" borderId="12" xfId="0" applyFont="1" applyFill="1" applyBorder="1" applyAlignment="1">
      <alignment horizontal="center" vertical="center"/>
    </xf>
    <xf numFmtId="0" fontId="37" fillId="0" borderId="0" xfId="0" quotePrefix="1" applyFont="1">
      <alignment vertical="center"/>
    </xf>
  </cellXfs>
  <cellStyles count="94">
    <cellStyle name="Normal_calc" xfId="1" xr:uid="{00000000-0005-0000-0000-000000000000}"/>
    <cellStyle name="パーセント" xfId="92" builtinId="5"/>
    <cellStyle name="パーセント 2" xfId="13" xr:uid="{00000000-0005-0000-0000-000002000000}"/>
    <cellStyle name="桁区切り 2" xfId="9" xr:uid="{00000000-0005-0000-0000-000003000000}"/>
    <cellStyle name="桁区切り 2 2" xfId="22" xr:uid="{00000000-0005-0000-0000-000004000000}"/>
    <cellStyle name="桁区切り 2 2 2" xfId="45" xr:uid="{00000000-0005-0000-0000-000005000000}"/>
    <cellStyle name="桁区切り 2 2 3" xfId="53" xr:uid="{00000000-0005-0000-0000-000006000000}"/>
    <cellStyle name="桁区切り 2 2 4" xfId="54" xr:uid="{00000000-0005-0000-0000-000007000000}"/>
    <cellStyle name="桁区切り 2 3" xfId="24" xr:uid="{00000000-0005-0000-0000-000008000000}"/>
    <cellStyle name="桁区切り 2 4" xfId="28" xr:uid="{00000000-0005-0000-0000-000009000000}"/>
    <cellStyle name="桁区切り 2 5" xfId="39" xr:uid="{00000000-0005-0000-0000-00000A000000}"/>
    <cellStyle name="桁区切り 2 6" xfId="55" xr:uid="{00000000-0005-0000-0000-00000B000000}"/>
    <cellStyle name="桁区切り 2 7" xfId="56" xr:uid="{00000000-0005-0000-0000-00000C000000}"/>
    <cellStyle name="標準" xfId="0" builtinId="0"/>
    <cellStyle name="標準 10" xfId="16" xr:uid="{00000000-0005-0000-0000-00000E000000}"/>
    <cellStyle name="標準 2" xfId="2" xr:uid="{00000000-0005-0000-0000-00000F000000}"/>
    <cellStyle name="標準 2 2" xfId="14" xr:uid="{00000000-0005-0000-0000-000010000000}"/>
    <cellStyle name="標準 2 3" xfId="29" xr:uid="{00000000-0005-0000-0000-000011000000}"/>
    <cellStyle name="標準 2 3 2" xfId="49" xr:uid="{00000000-0005-0000-0000-000012000000}"/>
    <cellStyle name="標準 2 3 3" xfId="57" xr:uid="{00000000-0005-0000-0000-000013000000}"/>
    <cellStyle name="標準 2 3 4" xfId="58" xr:uid="{00000000-0005-0000-0000-000014000000}"/>
    <cellStyle name="標準 3" xfId="3" xr:uid="{00000000-0005-0000-0000-000015000000}"/>
    <cellStyle name="標準 3 2" xfId="12" xr:uid="{00000000-0005-0000-0000-000016000000}"/>
    <cellStyle name="標準 3 2 2" xfId="17" xr:uid="{00000000-0005-0000-0000-000017000000}"/>
    <cellStyle name="標準 3 2 3" xfId="40" xr:uid="{00000000-0005-0000-0000-000018000000}"/>
    <cellStyle name="標準 3 2 4" xfId="59" xr:uid="{00000000-0005-0000-0000-000019000000}"/>
    <cellStyle name="標準 3 2 5" xfId="60" xr:uid="{00000000-0005-0000-0000-00001A000000}"/>
    <cellStyle name="標準 3 2 6" xfId="87" xr:uid="{00000000-0005-0000-0000-00001B000000}"/>
    <cellStyle name="標準 3 2 7" xfId="89" xr:uid="{00000000-0005-0000-0000-00001C000000}"/>
    <cellStyle name="標準 3 2 7 2" xfId="93" xr:uid="{00000000-0005-0000-0000-00001D000000}"/>
    <cellStyle name="標準 3 2 8" xfId="90" xr:uid="{00000000-0005-0000-0000-00001E000000}"/>
    <cellStyle name="標準 3 3" xfId="15" xr:uid="{00000000-0005-0000-0000-00001F000000}"/>
    <cellStyle name="標準 3 3 2" xfId="41" xr:uid="{00000000-0005-0000-0000-000020000000}"/>
    <cellStyle name="標準 3 3 3" xfId="61" xr:uid="{00000000-0005-0000-0000-000021000000}"/>
    <cellStyle name="標準 3 3 4" xfId="62" xr:uid="{00000000-0005-0000-0000-000022000000}"/>
    <cellStyle name="標準 3 3 5" xfId="88" xr:uid="{00000000-0005-0000-0000-000023000000}"/>
    <cellStyle name="標準 3 3 6" xfId="91" xr:uid="{00000000-0005-0000-0000-000024000000}"/>
    <cellStyle name="標準 3 4" xfId="18" xr:uid="{00000000-0005-0000-0000-000025000000}"/>
    <cellStyle name="標準 3 5" xfId="30" xr:uid="{00000000-0005-0000-0000-000026000000}"/>
    <cellStyle name="標準 3 5 2" xfId="50" xr:uid="{00000000-0005-0000-0000-000027000000}"/>
    <cellStyle name="標準 3 5 3" xfId="63" xr:uid="{00000000-0005-0000-0000-000028000000}"/>
    <cellStyle name="標準 3 5 4" xfId="64" xr:uid="{00000000-0005-0000-0000-000029000000}"/>
    <cellStyle name="標準 4" xfId="4" xr:uid="{00000000-0005-0000-0000-00002A000000}"/>
    <cellStyle name="標準 4 2" xfId="31" xr:uid="{00000000-0005-0000-0000-00002B000000}"/>
    <cellStyle name="標準 4 2 2" xfId="51" xr:uid="{00000000-0005-0000-0000-00002C000000}"/>
    <cellStyle name="標準 4 2 3" xfId="65" xr:uid="{00000000-0005-0000-0000-00002D000000}"/>
    <cellStyle name="標準 4 2 4" xfId="66" xr:uid="{00000000-0005-0000-0000-00002E000000}"/>
    <cellStyle name="標準 5" xfId="5" xr:uid="{00000000-0005-0000-0000-00002F000000}"/>
    <cellStyle name="標準 5 2" xfId="10" xr:uid="{00000000-0005-0000-0000-000030000000}"/>
    <cellStyle name="標準 5 3" xfId="23" xr:uid="{00000000-0005-0000-0000-000031000000}"/>
    <cellStyle name="標準 5 4" xfId="32" xr:uid="{00000000-0005-0000-0000-000032000000}"/>
    <cellStyle name="標準 5 4 2" xfId="52" xr:uid="{00000000-0005-0000-0000-000033000000}"/>
    <cellStyle name="標準 5 4 3" xfId="67" xr:uid="{00000000-0005-0000-0000-000034000000}"/>
    <cellStyle name="標準 5 4 4" xfId="68" xr:uid="{00000000-0005-0000-0000-000035000000}"/>
    <cellStyle name="標準 6" xfId="7" xr:uid="{00000000-0005-0000-0000-000036000000}"/>
    <cellStyle name="標準 6 2" xfId="20" xr:uid="{00000000-0005-0000-0000-000037000000}"/>
    <cellStyle name="標準 6 2 2" xfId="43" xr:uid="{00000000-0005-0000-0000-000038000000}"/>
    <cellStyle name="標準 6 2 3" xfId="69" xr:uid="{00000000-0005-0000-0000-000039000000}"/>
    <cellStyle name="標準 6 2 4" xfId="70" xr:uid="{00000000-0005-0000-0000-00003A000000}"/>
    <cellStyle name="標準 6 3" xfId="25" xr:uid="{00000000-0005-0000-0000-00003B000000}"/>
    <cellStyle name="標準 6 3 2" xfId="46" xr:uid="{00000000-0005-0000-0000-00003C000000}"/>
    <cellStyle name="標準 6 3 3" xfId="71" xr:uid="{00000000-0005-0000-0000-00003D000000}"/>
    <cellStyle name="標準 6 3 4" xfId="72" xr:uid="{00000000-0005-0000-0000-00003E000000}"/>
    <cellStyle name="標準 6 4" xfId="33" xr:uid="{00000000-0005-0000-0000-00003F000000}"/>
    <cellStyle name="標準 6 5" xfId="37" xr:uid="{00000000-0005-0000-0000-000040000000}"/>
    <cellStyle name="標準 6 6" xfId="73" xr:uid="{00000000-0005-0000-0000-000041000000}"/>
    <cellStyle name="標準 6 7" xfId="74" xr:uid="{00000000-0005-0000-0000-000042000000}"/>
    <cellStyle name="標準 7" xfId="6" xr:uid="{00000000-0005-0000-0000-000043000000}"/>
    <cellStyle name="標準 7 2" xfId="19" xr:uid="{00000000-0005-0000-0000-000044000000}"/>
    <cellStyle name="標準 7 2 2" xfId="42" xr:uid="{00000000-0005-0000-0000-000045000000}"/>
    <cellStyle name="標準 7 2 3" xfId="75" xr:uid="{00000000-0005-0000-0000-000046000000}"/>
    <cellStyle name="標準 7 2 4" xfId="76" xr:uid="{00000000-0005-0000-0000-000047000000}"/>
    <cellStyle name="標準 7 3" xfId="26" xr:uid="{00000000-0005-0000-0000-000048000000}"/>
    <cellStyle name="標準 7 3 2" xfId="47" xr:uid="{00000000-0005-0000-0000-000049000000}"/>
    <cellStyle name="標準 7 3 3" xfId="77" xr:uid="{00000000-0005-0000-0000-00004A000000}"/>
    <cellStyle name="標準 7 3 4" xfId="78" xr:uid="{00000000-0005-0000-0000-00004B000000}"/>
    <cellStyle name="標準 7 4" xfId="34" xr:uid="{00000000-0005-0000-0000-00004C000000}"/>
    <cellStyle name="標準 7 5" xfId="36" xr:uid="{00000000-0005-0000-0000-00004D000000}"/>
    <cellStyle name="標準 7 6" xfId="79" xr:uid="{00000000-0005-0000-0000-00004E000000}"/>
    <cellStyle name="標準 7 7" xfId="80" xr:uid="{00000000-0005-0000-0000-00004F000000}"/>
    <cellStyle name="標準 8" xfId="8" xr:uid="{00000000-0005-0000-0000-000050000000}"/>
    <cellStyle name="標準 8 2" xfId="21" xr:uid="{00000000-0005-0000-0000-000051000000}"/>
    <cellStyle name="標準 8 2 2" xfId="44" xr:uid="{00000000-0005-0000-0000-000052000000}"/>
    <cellStyle name="標準 8 2 3" xfId="81" xr:uid="{00000000-0005-0000-0000-000053000000}"/>
    <cellStyle name="標準 8 2 4" xfId="82" xr:uid="{00000000-0005-0000-0000-000054000000}"/>
    <cellStyle name="標準 8 3" xfId="27" xr:uid="{00000000-0005-0000-0000-000055000000}"/>
    <cellStyle name="標準 8 3 2" xfId="48" xr:uid="{00000000-0005-0000-0000-000056000000}"/>
    <cellStyle name="標準 8 3 3" xfId="83" xr:uid="{00000000-0005-0000-0000-000057000000}"/>
    <cellStyle name="標準 8 3 4" xfId="84" xr:uid="{00000000-0005-0000-0000-000058000000}"/>
    <cellStyle name="標準 8 4" xfId="35" xr:uid="{00000000-0005-0000-0000-000059000000}"/>
    <cellStyle name="標準 8 5" xfId="38" xr:uid="{00000000-0005-0000-0000-00005A000000}"/>
    <cellStyle name="標準 8 6" xfId="85" xr:uid="{00000000-0005-0000-0000-00005B000000}"/>
    <cellStyle name="標準 8 7" xfId="86" xr:uid="{00000000-0005-0000-0000-00005C000000}"/>
    <cellStyle name="標準 9" xfId="11" xr:uid="{00000000-0005-0000-0000-00005D000000}"/>
  </cellStyles>
  <dxfs count="0"/>
  <tableStyles count="0" defaultTableStyle="TableStyleMedium9" defaultPivotStyle="PivotStyleLight16"/>
  <colors>
    <mruColors>
      <color rgb="FF0000FF"/>
      <color rgb="FF006600"/>
      <color rgb="FFFF00FF"/>
      <color rgb="FFCCFF99"/>
      <color rgb="FFCCCCFF"/>
      <color rgb="FF6600FF"/>
      <color rgb="FFCC66FF"/>
      <color rgb="FF9933FF"/>
      <color rgb="FFCCFF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altLang="ja-JP"/>
              <a:t>dE/dX tot</a:t>
            </a:r>
          </a:p>
        </c:rich>
      </c:tx>
      <c:layout>
        <c:manualLayout>
          <c:xMode val="edge"/>
          <c:yMode val="edge"/>
          <c:x val="0.78645785263540702"/>
          <c:y val="4.9392188548039104E-2"/>
        </c:manualLayout>
      </c:layout>
      <c:overlay val="1"/>
      <c:spPr>
        <a:solidFill>
          <a:schemeClr val="bg1"/>
        </a:solidFill>
        <a:ln>
          <a:solidFill>
            <a:srgbClr val="00B050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5.0907058670898057E-2"/>
          <c:y val="4.1004378353659665E-2"/>
          <c:w val="0.89444707244294086"/>
          <c:h val="0.90811762418586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'dbg11'!$L$9</c:f>
              <c:strCache>
                <c:ptCount val="1"/>
                <c:pt idx="0">
                  <c:v>srim40Ar_Air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'dbg11'!$L$34:$L$77</c:f>
              <c:numCache>
                <c:formatCode>0.0000</c:formatCode>
                <c:ptCount val="44"/>
                <c:pt idx="0">
                  <c:v>3.1945999999999999</c:v>
                </c:pt>
                <c:pt idx="1">
                  <c:v>3.6652999999999998</c:v>
                </c:pt>
                <c:pt idx="2">
                  <c:v>3.8854000000000002</c:v>
                </c:pt>
                <c:pt idx="3">
                  <c:v>4.0815000000000001</c:v>
                </c:pt>
                <c:pt idx="4">
                  <c:v>4.1729799999999999</c:v>
                </c:pt>
                <c:pt idx="5">
                  <c:v>4.1890000000000001</c:v>
                </c:pt>
                <c:pt idx="6">
                  <c:v>4.1669999999999998</c:v>
                </c:pt>
                <c:pt idx="7">
                  <c:v>4.1520000000000001</c:v>
                </c:pt>
                <c:pt idx="8">
                  <c:v>4.0999999999999996</c:v>
                </c:pt>
                <c:pt idx="9">
                  <c:v>4.1726000000000001</c:v>
                </c:pt>
                <c:pt idx="10">
                  <c:v>4.2780000000000005</c:v>
                </c:pt>
                <c:pt idx="11">
                  <c:v>4.9302000000000001</c:v>
                </c:pt>
                <c:pt idx="12">
                  <c:v>5.5052000000000003</c:v>
                </c:pt>
                <c:pt idx="13">
                  <c:v>6.5687000000000006</c:v>
                </c:pt>
                <c:pt idx="14">
                  <c:v>8.3916200000000014</c:v>
                </c:pt>
                <c:pt idx="15">
                  <c:v>9.7693000000000012</c:v>
                </c:pt>
                <c:pt idx="16">
                  <c:v>16.640499999999999</c:v>
                </c:pt>
                <c:pt idx="17">
                  <c:v>21.095700000000001</c:v>
                </c:pt>
                <c:pt idx="18">
                  <c:v>23.381429999999998</c:v>
                </c:pt>
                <c:pt idx="19">
                  <c:v>24.496030000000001</c:v>
                </c:pt>
                <c:pt idx="20">
                  <c:v>24.975444</c:v>
                </c:pt>
                <c:pt idx="21">
                  <c:v>25.135458</c:v>
                </c:pt>
                <c:pt idx="22">
                  <c:v>25.073346000000001</c:v>
                </c:pt>
                <c:pt idx="23">
                  <c:v>24.872489999999999</c:v>
                </c:pt>
                <c:pt idx="24">
                  <c:v>24.592480000000002</c:v>
                </c:pt>
                <c:pt idx="25">
                  <c:v>20.91347</c:v>
                </c:pt>
                <c:pt idx="26">
                  <c:v>18.53651</c:v>
                </c:pt>
                <c:pt idx="27">
                  <c:v>16.832840000000001</c:v>
                </c:pt>
                <c:pt idx="28">
                  <c:v>15.51056</c:v>
                </c:pt>
                <c:pt idx="29">
                  <c:v>14.4250156</c:v>
                </c:pt>
                <c:pt idx="30">
                  <c:v>13.467859000000001</c:v>
                </c:pt>
                <c:pt idx="31">
                  <c:v>12.618982999999998</c:v>
                </c:pt>
                <c:pt idx="32">
                  <c:v>11.866291199999999</c:v>
                </c:pt>
                <c:pt idx="33">
                  <c:v>11.175724000000001</c:v>
                </c:pt>
                <c:pt idx="34">
                  <c:v>6.920083</c:v>
                </c:pt>
                <c:pt idx="35">
                  <c:v>5.3431420000000003</c:v>
                </c:pt>
                <c:pt idx="36">
                  <c:v>3.6573500000000001</c:v>
                </c:pt>
                <c:pt idx="37">
                  <c:v>2.5474819200000001</c:v>
                </c:pt>
                <c:pt idx="38">
                  <c:v>2.1527191000000001</c:v>
                </c:pt>
                <c:pt idx="39">
                  <c:v>1.3273816000000001</c:v>
                </c:pt>
                <c:pt idx="40">
                  <c:v>1.0392629999999998</c:v>
                </c:pt>
                <c:pt idx="41">
                  <c:v>0.80926430000000005</c:v>
                </c:pt>
                <c:pt idx="42">
                  <c:v>0.68802649999999999</c:v>
                </c:pt>
                <c:pt idx="43">
                  <c:v>0.66767549600000009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196-4DAF-9E4B-ECF60D19752D}"/>
            </c:ext>
          </c:extLst>
        </c:ser>
        <c:ser>
          <c:idx val="1"/>
          <c:order val="1"/>
          <c:tx>
            <c:strRef>
              <c:f>'dbg11'!$M$9</c:f>
              <c:strCache>
                <c:ptCount val="1"/>
                <c:pt idx="0">
                  <c:v>srim84Kr_Air</c:v>
                </c:pt>
              </c:strCache>
            </c:strRef>
          </c:tx>
          <c:spPr>
            <a:ln w="19050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'dbg11'!$M$34:$M$77</c:f>
              <c:numCache>
                <c:formatCode>0.0000</c:formatCode>
                <c:ptCount val="44"/>
                <c:pt idx="0">
                  <c:v>5.65158</c:v>
                </c:pt>
                <c:pt idx="1">
                  <c:v>6.7368199999999998</c:v>
                </c:pt>
                <c:pt idx="2">
                  <c:v>7.3067799999999998</c:v>
                </c:pt>
                <c:pt idx="3">
                  <c:v>7.8996199999999996</c:v>
                </c:pt>
                <c:pt idx="4">
                  <c:v>8.280800000000001</c:v>
                </c:pt>
                <c:pt idx="5">
                  <c:v>8.3927999999999994</c:v>
                </c:pt>
                <c:pt idx="6">
                  <c:v>8.4257999999999988</c:v>
                </c:pt>
                <c:pt idx="7">
                  <c:v>7.4830399999999999</c:v>
                </c:pt>
                <c:pt idx="8">
                  <c:v>7.2214</c:v>
                </c:pt>
                <c:pt idx="9">
                  <c:v>7.0330399999999997</c:v>
                </c:pt>
                <c:pt idx="10">
                  <c:v>6.9409999999999989</c:v>
                </c:pt>
                <c:pt idx="11">
                  <c:v>7.1107999999999993</c:v>
                </c:pt>
                <c:pt idx="12">
                  <c:v>7.7656800000000006</c:v>
                </c:pt>
                <c:pt idx="13">
                  <c:v>9.3554000000000013</c:v>
                </c:pt>
                <c:pt idx="14">
                  <c:v>12.15888</c:v>
                </c:pt>
                <c:pt idx="15">
                  <c:v>14.302700000000002</c:v>
                </c:pt>
                <c:pt idx="16">
                  <c:v>25.7805</c:v>
                </c:pt>
                <c:pt idx="17">
                  <c:v>34.422207999999998</c:v>
                </c:pt>
                <c:pt idx="18">
                  <c:v>39.730751999999995</c:v>
                </c:pt>
                <c:pt idx="19">
                  <c:v>42.998060000000002</c:v>
                </c:pt>
                <c:pt idx="20">
                  <c:v>45.148584</c:v>
                </c:pt>
                <c:pt idx="21">
                  <c:v>46.523699999999998</c:v>
                </c:pt>
                <c:pt idx="22">
                  <c:v>47.424227999999992</c:v>
                </c:pt>
                <c:pt idx="23">
                  <c:v>47.961827999999997</c:v>
                </c:pt>
                <c:pt idx="24">
                  <c:v>48.302</c:v>
                </c:pt>
                <c:pt idx="25">
                  <c:v>47.243775999999997</c:v>
                </c:pt>
                <c:pt idx="26">
                  <c:v>45.941065999999999</c:v>
                </c:pt>
                <c:pt idx="27">
                  <c:v>44.694571199999999</c:v>
                </c:pt>
                <c:pt idx="28">
                  <c:v>43.399105999999996</c:v>
                </c:pt>
                <c:pt idx="29">
                  <c:v>42.003696400000003</c:v>
                </c:pt>
                <c:pt idx="30">
                  <c:v>40.522722399999999</c:v>
                </c:pt>
                <c:pt idx="31">
                  <c:v>38.976710799999999</c:v>
                </c:pt>
                <c:pt idx="32">
                  <c:v>37.4118244</c:v>
                </c:pt>
                <c:pt idx="33">
                  <c:v>35.863334000000002</c:v>
                </c:pt>
                <c:pt idx="34">
                  <c:v>23.851527999999998</c:v>
                </c:pt>
                <c:pt idx="35">
                  <c:v>18.798433119999999</c:v>
                </c:pt>
                <c:pt idx="36">
                  <c:v>13.2790918</c:v>
                </c:pt>
                <c:pt idx="37">
                  <c:v>9.5195273199999999</c:v>
                </c:pt>
                <c:pt idx="38">
                  <c:v>8.1535232000000004</c:v>
                </c:pt>
                <c:pt idx="39">
                  <c:v>5.1018464000000003</c:v>
                </c:pt>
                <c:pt idx="40">
                  <c:v>4.0189192399999998</c:v>
                </c:pt>
                <c:pt idx="41">
                  <c:v>3.1476266999999996</c:v>
                </c:pt>
                <c:pt idx="42">
                  <c:v>2.681085956</c:v>
                </c:pt>
                <c:pt idx="43">
                  <c:v>2.605445188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196-4DAF-9E4B-ECF60D19752D}"/>
            </c:ext>
          </c:extLst>
        </c:ser>
        <c:ser>
          <c:idx val="2"/>
          <c:order val="2"/>
          <c:tx>
            <c:strRef>
              <c:f>'dbg11'!$N$9</c:f>
              <c:strCache>
                <c:ptCount val="1"/>
                <c:pt idx="0">
                  <c:v>srim132Xe_Air</c:v>
                </c:pt>
              </c:strCache>
            </c:strRef>
          </c:tx>
          <c:spPr>
            <a:ln w="19050">
              <a:solidFill>
                <a:srgbClr val="6600FF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'dbg11'!$N$34:$N$77</c:f>
              <c:numCache>
                <c:formatCode>0.0000</c:formatCode>
                <c:ptCount val="44"/>
                <c:pt idx="0">
                  <c:v>7.4907200000000005</c:v>
                </c:pt>
                <c:pt idx="1">
                  <c:v>9.152768</c:v>
                </c:pt>
                <c:pt idx="2">
                  <c:v>10.088296</c:v>
                </c:pt>
                <c:pt idx="3">
                  <c:v>11.139200000000001</c:v>
                </c:pt>
                <c:pt idx="4">
                  <c:v>11.921720000000001</c:v>
                </c:pt>
                <c:pt idx="5">
                  <c:v>12.203799999999999</c:v>
                </c:pt>
                <c:pt idx="6">
                  <c:v>12.66968</c:v>
                </c:pt>
                <c:pt idx="7">
                  <c:v>12.514560000000001</c:v>
                </c:pt>
                <c:pt idx="8">
                  <c:v>12.0664</c:v>
                </c:pt>
                <c:pt idx="9">
                  <c:v>11.653600000000001</c:v>
                </c:pt>
                <c:pt idx="10">
                  <c:v>11.5328</c:v>
                </c:pt>
                <c:pt idx="11">
                  <c:v>11.670879999999999</c:v>
                </c:pt>
                <c:pt idx="12">
                  <c:v>12.130319999999999</c:v>
                </c:pt>
                <c:pt idx="13">
                  <c:v>13.436</c:v>
                </c:pt>
                <c:pt idx="14">
                  <c:v>16.44932</c:v>
                </c:pt>
                <c:pt idx="15">
                  <c:v>19.0106</c:v>
                </c:pt>
                <c:pt idx="16">
                  <c:v>33.743880000000004</c:v>
                </c:pt>
                <c:pt idx="17">
                  <c:v>45.449883999999997</c:v>
                </c:pt>
                <c:pt idx="18">
                  <c:v>53.19182</c:v>
                </c:pt>
                <c:pt idx="19">
                  <c:v>58.55988</c:v>
                </c:pt>
                <c:pt idx="20">
                  <c:v>62.458860000000001</c:v>
                </c:pt>
                <c:pt idx="21">
                  <c:v>65.421884000000006</c:v>
                </c:pt>
                <c:pt idx="22">
                  <c:v>67.727344000000002</c:v>
                </c:pt>
                <c:pt idx="23">
                  <c:v>69.570459999999997</c:v>
                </c:pt>
                <c:pt idx="24">
                  <c:v>71.022260000000003</c:v>
                </c:pt>
                <c:pt idx="25">
                  <c:v>76.395423999999991</c:v>
                </c:pt>
                <c:pt idx="26">
                  <c:v>77.796251999999996</c:v>
                </c:pt>
                <c:pt idx="27">
                  <c:v>77.801180000000002</c:v>
                </c:pt>
                <c:pt idx="28">
                  <c:v>76.983127999999994</c:v>
                </c:pt>
                <c:pt idx="29">
                  <c:v>75.580657200000005</c:v>
                </c:pt>
                <c:pt idx="30">
                  <c:v>73.792208000000002</c:v>
                </c:pt>
                <c:pt idx="31">
                  <c:v>71.749408400000007</c:v>
                </c:pt>
                <c:pt idx="32">
                  <c:v>69.579148000000004</c:v>
                </c:pt>
                <c:pt idx="33">
                  <c:v>67.333569999999995</c:v>
                </c:pt>
                <c:pt idx="34">
                  <c:v>48.644413999999998</c:v>
                </c:pt>
                <c:pt idx="35">
                  <c:v>39.3892916</c:v>
                </c:pt>
                <c:pt idx="36">
                  <c:v>28.516967999999999</c:v>
                </c:pt>
                <c:pt idx="37">
                  <c:v>20.811199800000001</c:v>
                </c:pt>
                <c:pt idx="38">
                  <c:v>17.889880999999999</c:v>
                </c:pt>
                <c:pt idx="39">
                  <c:v>11.427943120000002</c:v>
                </c:pt>
                <c:pt idx="40">
                  <c:v>9.0420497999999991</c:v>
                </c:pt>
                <c:pt idx="41">
                  <c:v>7.1069608000000004</c:v>
                </c:pt>
                <c:pt idx="42">
                  <c:v>6.0776450760000005</c:v>
                </c:pt>
                <c:pt idx="43">
                  <c:v>5.9015532479999999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196-4DAF-9E4B-ECF60D19752D}"/>
            </c:ext>
          </c:extLst>
        </c:ser>
        <c:ser>
          <c:idx val="3"/>
          <c:order val="3"/>
          <c:tx>
            <c:strRef>
              <c:f>'dbg11'!$O$9</c:f>
              <c:strCache>
                <c:ptCount val="1"/>
                <c:pt idx="0">
                  <c:v>srim181Ta_Air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'dbg11'!$O$34:$O$77</c:f>
              <c:numCache>
                <c:formatCode>0.0000</c:formatCode>
                <c:ptCount val="44"/>
                <c:pt idx="0">
                  <c:v>8.9627950000000016</c:v>
                </c:pt>
                <c:pt idx="1">
                  <c:v>11.160608</c:v>
                </c:pt>
                <c:pt idx="2">
                  <c:v>12.446</c:v>
                </c:pt>
                <c:pt idx="3">
                  <c:v>13.961850000000002</c:v>
                </c:pt>
                <c:pt idx="4">
                  <c:v>15.176919999999999</c:v>
                </c:pt>
                <c:pt idx="5">
                  <c:v>15.660250000000001</c:v>
                </c:pt>
                <c:pt idx="6">
                  <c:v>16.694319999999998</c:v>
                </c:pt>
                <c:pt idx="7">
                  <c:v>16.994120000000002</c:v>
                </c:pt>
                <c:pt idx="8">
                  <c:v>16.482999999999997</c:v>
                </c:pt>
                <c:pt idx="9">
                  <c:v>16.312439999999999</c:v>
                </c:pt>
                <c:pt idx="10">
                  <c:v>16.315149999999999</c:v>
                </c:pt>
                <c:pt idx="11">
                  <c:v>15.800079999999999</c:v>
                </c:pt>
                <c:pt idx="12">
                  <c:v>15.167760000000001</c:v>
                </c:pt>
                <c:pt idx="13">
                  <c:v>15.257899999999999</c:v>
                </c:pt>
                <c:pt idx="14">
                  <c:v>18.093959999999999</c:v>
                </c:pt>
                <c:pt idx="15">
                  <c:v>20.987200000000005</c:v>
                </c:pt>
                <c:pt idx="16">
                  <c:v>37.853520000000003</c:v>
                </c:pt>
                <c:pt idx="17">
                  <c:v>51.082499999999996</c:v>
                </c:pt>
                <c:pt idx="18">
                  <c:v>60.1768</c:v>
                </c:pt>
                <c:pt idx="19">
                  <c:v>66.960875000000001</c:v>
                </c:pt>
                <c:pt idx="20">
                  <c:v>72.234387999999996</c:v>
                </c:pt>
                <c:pt idx="21">
                  <c:v>76.513375000000011</c:v>
                </c:pt>
                <c:pt idx="22">
                  <c:v>80.048484000000002</c:v>
                </c:pt>
                <c:pt idx="23">
                  <c:v>82.967832000000001</c:v>
                </c:pt>
                <c:pt idx="24">
                  <c:v>85.38852</c:v>
                </c:pt>
                <c:pt idx="25">
                  <c:v>95.481659999999991</c:v>
                </c:pt>
                <c:pt idx="26">
                  <c:v>98.149390000000011</c:v>
                </c:pt>
                <c:pt idx="27">
                  <c:v>98.438343999999987</c:v>
                </c:pt>
                <c:pt idx="28">
                  <c:v>97.701669999999993</c:v>
                </c:pt>
                <c:pt idx="29">
                  <c:v>96.347656000000001</c:v>
                </c:pt>
                <c:pt idx="30">
                  <c:v>94.635508000000002</c:v>
                </c:pt>
                <c:pt idx="31">
                  <c:v>92.723790400000013</c:v>
                </c:pt>
                <c:pt idx="32">
                  <c:v>90.696963400000001</c:v>
                </c:pt>
                <c:pt idx="33">
                  <c:v>88.615909000000002</c:v>
                </c:pt>
                <c:pt idx="34">
                  <c:v>71.130032799999995</c:v>
                </c:pt>
                <c:pt idx="35">
                  <c:v>61.307110999999999</c:v>
                </c:pt>
                <c:pt idx="36">
                  <c:v>46.107372499999997</c:v>
                </c:pt>
                <c:pt idx="37">
                  <c:v>34.542730800000001</c:v>
                </c:pt>
                <c:pt idx="38">
                  <c:v>30.003912699999997</c:v>
                </c:pt>
                <c:pt idx="39">
                  <c:v>19.64637244</c:v>
                </c:pt>
                <c:pt idx="40">
                  <c:v>15.715856299999999</c:v>
                </c:pt>
                <c:pt idx="41">
                  <c:v>12.43791985</c:v>
                </c:pt>
                <c:pt idx="42">
                  <c:v>10.675174480000001</c:v>
                </c:pt>
                <c:pt idx="43">
                  <c:v>10.380812670000001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196-4DAF-9E4B-ECF60D19752D}"/>
            </c:ext>
          </c:extLst>
        </c:ser>
        <c:ser>
          <c:idx val="4"/>
          <c:order val="4"/>
          <c:tx>
            <c:strRef>
              <c:f>'dbg11'!$P$9</c:f>
              <c:strCache>
                <c:ptCount val="1"/>
                <c:pt idx="0">
                  <c:v>srim197Au_Air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'dbg11'!$P$34:$P$77</c:f>
              <c:numCache>
                <c:formatCode>0.0000</c:formatCode>
                <c:ptCount val="44"/>
                <c:pt idx="0">
                  <c:v>9.7753299999999985</c:v>
                </c:pt>
                <c:pt idx="1">
                  <c:v>12.300440000000002</c:v>
                </c:pt>
                <c:pt idx="2">
                  <c:v>13.824059999999999</c:v>
                </c:pt>
                <c:pt idx="3">
                  <c:v>15.686899999999998</c:v>
                </c:pt>
                <c:pt idx="4">
                  <c:v>17.278840000000002</c:v>
                </c:pt>
                <c:pt idx="5">
                  <c:v>17.960850000000001</c:v>
                </c:pt>
                <c:pt idx="6">
                  <c:v>19.705839999999998</c:v>
                </c:pt>
                <c:pt idx="7">
                  <c:v>20.716180000000001</c:v>
                </c:pt>
                <c:pt idx="8">
                  <c:v>20.808599999999998</c:v>
                </c:pt>
                <c:pt idx="9">
                  <c:v>20.592680000000001</c:v>
                </c:pt>
                <c:pt idx="10">
                  <c:v>20.431049999999999</c:v>
                </c:pt>
                <c:pt idx="11">
                  <c:v>19.303879999999999</c:v>
                </c:pt>
                <c:pt idx="12">
                  <c:v>18.089940000000002</c:v>
                </c:pt>
                <c:pt idx="13">
                  <c:v>16.697050000000001</c:v>
                </c:pt>
                <c:pt idx="14">
                  <c:v>17.362279999999998</c:v>
                </c:pt>
                <c:pt idx="15">
                  <c:v>19.176750000000002</c:v>
                </c:pt>
                <c:pt idx="16">
                  <c:v>35.449760000000005</c:v>
                </c:pt>
                <c:pt idx="17">
                  <c:v>51.637639999999998</c:v>
                </c:pt>
                <c:pt idx="18">
                  <c:v>63.507280000000009</c:v>
                </c:pt>
                <c:pt idx="19">
                  <c:v>72.120950000000008</c:v>
                </c:pt>
                <c:pt idx="20">
                  <c:v>78.563106000000005</c:v>
                </c:pt>
                <c:pt idx="21">
                  <c:v>83.526946999999993</c:v>
                </c:pt>
                <c:pt idx="22">
                  <c:v>87.403252000000009</c:v>
                </c:pt>
                <c:pt idx="23">
                  <c:v>90.481893999999997</c:v>
                </c:pt>
                <c:pt idx="24">
                  <c:v>92.919470000000018</c:v>
                </c:pt>
                <c:pt idx="25">
                  <c:v>102.21892800000001</c:v>
                </c:pt>
                <c:pt idx="26">
                  <c:v>105.06887399999999</c:v>
                </c:pt>
                <c:pt idx="27">
                  <c:v>105.96718</c:v>
                </c:pt>
                <c:pt idx="28">
                  <c:v>105.89804000000001</c:v>
                </c:pt>
                <c:pt idx="29">
                  <c:v>105.133762</c:v>
                </c:pt>
                <c:pt idx="30">
                  <c:v>103.872922</c:v>
                </c:pt>
                <c:pt idx="31">
                  <c:v>102.228236</c:v>
                </c:pt>
                <c:pt idx="32">
                  <c:v>100.31517699999999</c:v>
                </c:pt>
                <c:pt idx="33">
                  <c:v>98.293104999999997</c:v>
                </c:pt>
                <c:pt idx="34">
                  <c:v>78.812958399999999</c:v>
                </c:pt>
                <c:pt idx="35">
                  <c:v>67.240382199999999</c:v>
                </c:pt>
                <c:pt idx="36">
                  <c:v>52.400997000000004</c:v>
                </c:pt>
                <c:pt idx="37">
                  <c:v>40.124376400000003</c:v>
                </c:pt>
                <c:pt idx="38">
                  <c:v>35.1325985</c:v>
                </c:pt>
                <c:pt idx="39">
                  <c:v>23.30287216</c:v>
                </c:pt>
                <c:pt idx="40">
                  <c:v>18.745681519999998</c:v>
                </c:pt>
                <c:pt idx="41">
                  <c:v>14.898815000000001</c:v>
                </c:pt>
                <c:pt idx="42">
                  <c:v>12.804630400000001</c:v>
                </c:pt>
                <c:pt idx="43">
                  <c:v>12.454842490000001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196-4DAF-9E4B-ECF60D19752D}"/>
            </c:ext>
          </c:extLst>
        </c:ser>
        <c:ser>
          <c:idx val="5"/>
          <c:order val="5"/>
          <c:tx>
            <c:strRef>
              <c:f>'dbg11'!$Q$9</c:f>
              <c:strCache>
                <c:ptCount val="1"/>
              </c:strCache>
            </c:strRef>
          </c:tx>
          <c:spPr>
            <a:ln w="19050">
              <a:solidFill>
                <a:srgbClr val="00CC00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'dbg11'!$Q$34:$Q$77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196-4DAF-9E4B-ECF60D19752D}"/>
            </c:ext>
          </c:extLst>
        </c:ser>
        <c:ser>
          <c:idx val="6"/>
          <c:order val="6"/>
          <c:tx>
            <c:strRef>
              <c:f>'dbg11'!$R$9</c:f>
              <c:strCache>
                <c:ptCount val="1"/>
              </c:strCache>
            </c:strRef>
          </c:tx>
          <c:spPr>
            <a:ln w="19050">
              <a:solidFill>
                <a:srgbClr val="99FF33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'dbg11'!$R$34:$R$77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196-4DAF-9E4B-ECF60D19752D}"/>
            </c:ext>
          </c:extLst>
        </c:ser>
        <c:ser>
          <c:idx val="7"/>
          <c:order val="7"/>
          <c:tx>
            <c:strRef>
              <c:f>'dbg11'!$S$9</c:f>
              <c:strCache>
                <c:ptCount val="1"/>
              </c:strCache>
            </c:strRef>
          </c:tx>
          <c:spPr>
            <a:ln w="19050">
              <a:solidFill>
                <a:srgbClr val="FF9900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'dbg11'!$S$34:$S$77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196-4DAF-9E4B-ECF60D19752D}"/>
            </c:ext>
          </c:extLst>
        </c:ser>
        <c:ser>
          <c:idx val="8"/>
          <c:order val="8"/>
          <c:tx>
            <c:strRef>
              <c:f>'dbg11'!$T$9</c:f>
              <c:strCache>
                <c:ptCount val="1"/>
              </c:strCache>
            </c:strRef>
          </c:tx>
          <c:spPr>
            <a:ln w="19050">
              <a:solidFill>
                <a:srgbClr val="996633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'dbg11'!$T$34:$T$77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2196-4DAF-9E4B-ECF60D19752D}"/>
            </c:ext>
          </c:extLst>
        </c:ser>
        <c:ser>
          <c:idx val="9"/>
          <c:order val="9"/>
          <c:tx>
            <c:strRef>
              <c:f>'dbg11'!$U$9</c:f>
              <c:strCache>
                <c:ptCount val="1"/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none"/>
          </c:marker>
          <c:xVal>
            <c:numRef>
              <c:f>'dbg11'!$K$34:$K$77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'dbg11'!$U$34:$U$77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2196-4DAF-9E4B-ECF60D1975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422208"/>
        <c:axId val="459422992"/>
      </c:scatterChart>
      <c:valAx>
        <c:axId val="459422208"/>
        <c:scaling>
          <c:logBase val="10"/>
          <c:orientation val="minMax"/>
        </c:scaling>
        <c:delete val="0"/>
        <c:axPos val="b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  <a:prstDash val="dash"/>
            </a:ln>
          </c:spPr>
        </c:majorGridlines>
        <c:minorGridlines>
          <c:spPr>
            <a:ln>
              <a:solidFill>
                <a:srgbClr val="CCECFF"/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E</a:t>
                </a:r>
                <a:r>
                  <a:rPr lang="en-US" sz="1100" baseline="0"/>
                  <a:t> beam</a:t>
                </a:r>
                <a:r>
                  <a:rPr lang="en-US" sz="1100"/>
                  <a:t> [MeV/A]</a:t>
                </a:r>
                <a:endParaRPr lang="ja-JP" sz="1100"/>
              </a:p>
            </c:rich>
          </c:tx>
          <c:layout>
            <c:manualLayout>
              <c:xMode val="edge"/>
              <c:yMode val="edge"/>
              <c:x val="0.72810617266658595"/>
              <c:y val="0.90315299937519722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in"/>
        <c:tickLblPos val="nextTo"/>
        <c:txPr>
          <a:bodyPr/>
          <a:lstStyle/>
          <a:p>
            <a:pPr>
              <a:defRPr b="1"/>
            </a:pPr>
            <a:endParaRPr lang="ja-JP"/>
          </a:p>
        </c:txPr>
        <c:crossAx val="459422992"/>
        <c:crosses val="autoZero"/>
        <c:crossBetween val="midCat"/>
        <c:majorUnit val="10"/>
      </c:valAx>
      <c:valAx>
        <c:axId val="459422992"/>
        <c:scaling>
          <c:logBase val="10"/>
          <c:orientation val="minMax"/>
          <c:max val="300"/>
          <c:min val="0.1"/>
        </c:scaling>
        <c:delete val="0"/>
        <c:axPos val="l"/>
        <c:majorGridlines>
          <c:spPr>
            <a:ln w="12700">
              <a:solidFill>
                <a:schemeClr val="tx2"/>
              </a:solidFill>
              <a:prstDash val="sysDash"/>
            </a:ln>
          </c:spPr>
        </c:majorGridlines>
        <c:minorGridlines>
          <c:spPr>
            <a:ln>
              <a:solidFill>
                <a:schemeClr val="tx2">
                  <a:lumMod val="20000"/>
                  <a:lumOff val="80000"/>
                </a:schemeClr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>
                    <a:solidFill>
                      <a:schemeClr val="tx1"/>
                    </a:solidFill>
                  </a:defRPr>
                </a:pPr>
                <a:r>
                  <a:rPr lang="en-US" sz="1100">
                    <a:solidFill>
                      <a:schemeClr val="tx1"/>
                    </a:solidFill>
                  </a:rPr>
                  <a:t>dE/dX [MeV/(mg/cm2)</a:t>
                </a:r>
                <a:r>
                  <a:rPr lang="en-US" altLang="ja-JP" sz="1100">
                    <a:solidFill>
                      <a:schemeClr val="tx1"/>
                    </a:solidFill>
                  </a:rPr>
                  <a:t>]</a:t>
                </a:r>
                <a:endParaRPr lang="ja-JP" sz="1100">
                  <a:solidFill>
                    <a:schemeClr val="tx1"/>
                  </a:solidFill>
                </a:endParaRPr>
              </a:p>
            </c:rich>
          </c:tx>
          <c:layout>
            <c:manualLayout>
              <c:xMode val="edge"/>
              <c:yMode val="edge"/>
              <c:x val="7.3859927638036976E-2"/>
              <c:y val="5.7210030338359669E-2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out"/>
        <c:tickLblPos val="nextTo"/>
        <c:spPr>
          <a:ln>
            <a:solidFill>
              <a:schemeClr val="tx2"/>
            </a:solidFill>
          </a:ln>
        </c:spPr>
        <c:txPr>
          <a:bodyPr/>
          <a:lstStyle/>
          <a:p>
            <a:pPr>
              <a:defRPr b="1">
                <a:solidFill>
                  <a:schemeClr val="tx1"/>
                </a:solidFill>
              </a:defRPr>
            </a:pPr>
            <a:endParaRPr lang="ja-JP"/>
          </a:p>
        </c:txPr>
        <c:crossAx val="459422208"/>
        <c:crosses val="autoZero"/>
        <c:crossBetween val="midCat"/>
      </c:valAx>
      <c:spPr>
        <a:noFill/>
        <a:ln>
          <a:solidFill>
            <a:schemeClr val="tx1">
              <a:lumMod val="50000"/>
              <a:lumOff val="50000"/>
            </a:schemeClr>
          </a:solidFill>
        </a:ln>
      </c:spPr>
    </c:plotArea>
    <c:legend>
      <c:legendPos val="r"/>
      <c:layout>
        <c:manualLayout>
          <c:xMode val="edge"/>
          <c:yMode val="edge"/>
          <c:x val="0.10658028784599925"/>
          <c:y val="0.73407703109198785"/>
          <c:w val="0.30365905487544798"/>
          <c:h val="0.20255718035245596"/>
        </c:manualLayout>
      </c:layout>
      <c:overlay val="0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3175">
      <a:noFill/>
    </a:ln>
  </c:spPr>
  <c:txPr>
    <a:bodyPr/>
    <a:lstStyle/>
    <a:p>
      <a:pPr>
        <a:defRPr baseline="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altLang="ja-JP"/>
              <a:t>Range </a:t>
            </a:r>
          </a:p>
        </c:rich>
      </c:tx>
      <c:layout>
        <c:manualLayout>
          <c:xMode val="edge"/>
          <c:yMode val="edge"/>
          <c:x val="0.83068298905748761"/>
          <c:y val="4.9392266616854218E-2"/>
        </c:manualLayout>
      </c:layout>
      <c:overlay val="1"/>
      <c:spPr>
        <a:solidFill>
          <a:schemeClr val="bg1"/>
        </a:solidFill>
        <a:ln>
          <a:solidFill>
            <a:srgbClr val="00B050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5.0907058670898057E-2"/>
          <c:y val="4.1004378353659665E-2"/>
          <c:w val="0.89444707244294086"/>
          <c:h val="0.90811762418586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'dbg11'!$L$9</c:f>
              <c:strCache>
                <c:ptCount val="1"/>
                <c:pt idx="0">
                  <c:v>srim40Ar_Air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'dbg11'!$L$184:$L$219</c:f>
              <c:numCache>
                <c:formatCode>0.00E+00</c:formatCode>
                <c:ptCount val="36"/>
                <c:pt idx="0">
                  <c:v>12.56</c:v>
                </c:pt>
                <c:pt idx="1">
                  <c:v>20.45</c:v>
                </c:pt>
                <c:pt idx="2">
                  <c:v>27.799999999999997</c:v>
                </c:pt>
                <c:pt idx="3">
                  <c:v>41.93</c:v>
                </c:pt>
                <c:pt idx="4">
                  <c:v>62.781999999999996</c:v>
                </c:pt>
                <c:pt idx="5">
                  <c:v>76.69</c:v>
                </c:pt>
                <c:pt idx="6">
                  <c:v>147.5</c:v>
                </c:pt>
                <c:pt idx="7">
                  <c:v>219.89</c:v>
                </c:pt>
                <c:pt idx="8">
                  <c:v>368.68</c:v>
                </c:pt>
                <c:pt idx="9">
                  <c:v>595.03599999999994</c:v>
                </c:pt>
                <c:pt idx="10">
                  <c:v>743.89</c:v>
                </c:pt>
                <c:pt idx="11">
                  <c:v>1440</c:v>
                </c:pt>
                <c:pt idx="12">
                  <c:v>2060</c:v>
                </c:pt>
                <c:pt idx="13">
                  <c:v>3140</c:v>
                </c:pt>
                <c:pt idx="14">
                  <c:v>4460</c:v>
                </c:pt>
                <c:pt idx="15">
                  <c:v>5190</c:v>
                </c:pt>
                <c:pt idx="16">
                  <c:v>7730</c:v>
                </c:pt>
                <c:pt idx="17">
                  <c:v>9470</c:v>
                </c:pt>
                <c:pt idx="18">
                  <c:v>12330</c:v>
                </c:pt>
                <c:pt idx="19">
                  <c:v>16316</c:v>
                </c:pt>
                <c:pt idx="20">
                  <c:v>18990</c:v>
                </c:pt>
                <c:pt idx="21">
                  <c:v>33620</c:v>
                </c:pt>
                <c:pt idx="22">
                  <c:v>50500</c:v>
                </c:pt>
                <c:pt idx="23">
                  <c:v>89900</c:v>
                </c:pt>
                <c:pt idx="24">
                  <c:v>161500</c:v>
                </c:pt>
                <c:pt idx="25">
                  <c:v>217440</c:v>
                </c:pt>
                <c:pt idx="26">
                  <c:v>605360</c:v>
                </c:pt>
                <c:pt idx="27">
                  <c:v>1160000</c:v>
                </c:pt>
                <c:pt idx="28">
                  <c:v>2700000</c:v>
                </c:pt>
                <c:pt idx="29">
                  <c:v>6030000</c:v>
                </c:pt>
                <c:pt idx="30">
                  <c:v>8870000</c:v>
                </c:pt>
                <c:pt idx="31">
                  <c:v>29360000</c:v>
                </c:pt>
                <c:pt idx="32">
                  <c:v>58000000</c:v>
                </c:pt>
                <c:pt idx="33">
                  <c:v>131780000</c:v>
                </c:pt>
                <c:pt idx="34">
                  <c:v>267038000</c:v>
                </c:pt>
                <c:pt idx="35">
                  <c:v>316072000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FB2-41FC-A9A7-3DC351D50D1D}"/>
            </c:ext>
          </c:extLst>
        </c:ser>
        <c:ser>
          <c:idx val="1"/>
          <c:order val="1"/>
          <c:tx>
            <c:strRef>
              <c:f>'dbg11'!$M$9</c:f>
              <c:strCache>
                <c:ptCount val="1"/>
                <c:pt idx="0">
                  <c:v>srim84Kr_Air</c:v>
                </c:pt>
              </c:strCache>
            </c:strRef>
          </c:tx>
          <c:spPr>
            <a:ln w="19050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'dbg11'!$M$184:$M$219</c:f>
              <c:numCache>
                <c:formatCode>0.00E+00</c:formatCode>
                <c:ptCount val="36"/>
                <c:pt idx="0">
                  <c:v>18.066000000000003</c:v>
                </c:pt>
                <c:pt idx="1">
                  <c:v>27.997999999999998</c:v>
                </c:pt>
                <c:pt idx="2">
                  <c:v>36.893199999999993</c:v>
                </c:pt>
                <c:pt idx="3">
                  <c:v>53.432000000000002</c:v>
                </c:pt>
                <c:pt idx="4">
                  <c:v>77.004000000000005</c:v>
                </c:pt>
                <c:pt idx="5">
                  <c:v>92.384</c:v>
                </c:pt>
                <c:pt idx="6">
                  <c:v>168.904</c:v>
                </c:pt>
                <c:pt idx="7">
                  <c:v>252.48920000000001</c:v>
                </c:pt>
                <c:pt idx="8">
                  <c:v>432.63</c:v>
                </c:pt>
                <c:pt idx="9">
                  <c:v>711.97719999999993</c:v>
                </c:pt>
                <c:pt idx="10">
                  <c:v>903.18</c:v>
                </c:pt>
                <c:pt idx="11">
                  <c:v>1868</c:v>
                </c:pt>
                <c:pt idx="12">
                  <c:v>2780.8</c:v>
                </c:pt>
                <c:pt idx="13">
                  <c:v>4386</c:v>
                </c:pt>
                <c:pt idx="14">
                  <c:v>6325.2</c:v>
                </c:pt>
                <c:pt idx="15">
                  <c:v>7368.0000000000009</c:v>
                </c:pt>
                <c:pt idx="16">
                  <c:v>10916</c:v>
                </c:pt>
                <c:pt idx="17">
                  <c:v>13217.2</c:v>
                </c:pt>
                <c:pt idx="18">
                  <c:v>16764</c:v>
                </c:pt>
                <c:pt idx="19">
                  <c:v>21342.799999999999</c:v>
                </c:pt>
                <c:pt idx="20">
                  <c:v>24248</c:v>
                </c:pt>
                <c:pt idx="21">
                  <c:v>38750</c:v>
                </c:pt>
                <c:pt idx="22">
                  <c:v>53702.400000000001</c:v>
                </c:pt>
                <c:pt idx="23">
                  <c:v>84932</c:v>
                </c:pt>
                <c:pt idx="24">
                  <c:v>135710.39999999999</c:v>
                </c:pt>
                <c:pt idx="25">
                  <c:v>173122</c:v>
                </c:pt>
                <c:pt idx="26">
                  <c:v>415184</c:v>
                </c:pt>
                <c:pt idx="27">
                  <c:v>750785.6</c:v>
                </c:pt>
                <c:pt idx="28">
                  <c:v>1654000</c:v>
                </c:pt>
                <c:pt idx="29">
                  <c:v>3543600</c:v>
                </c:pt>
                <c:pt idx="30">
                  <c:v>5142000</c:v>
                </c:pt>
                <c:pt idx="31">
                  <c:v>16397999.999999998</c:v>
                </c:pt>
                <c:pt idx="32">
                  <c:v>32002400.000000004</c:v>
                </c:pt>
                <c:pt idx="33">
                  <c:v>72044000</c:v>
                </c:pt>
                <c:pt idx="34">
                  <c:v>144990000</c:v>
                </c:pt>
                <c:pt idx="35">
                  <c:v>171483600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FB2-41FC-A9A7-3DC351D50D1D}"/>
            </c:ext>
          </c:extLst>
        </c:ser>
        <c:ser>
          <c:idx val="2"/>
          <c:order val="2"/>
          <c:tx>
            <c:strRef>
              <c:f>'dbg11'!$N$9</c:f>
              <c:strCache>
                <c:ptCount val="1"/>
                <c:pt idx="0">
                  <c:v>srim132Xe_Air</c:v>
                </c:pt>
              </c:strCache>
            </c:strRef>
          </c:tx>
          <c:spPr>
            <a:ln w="19050">
              <a:solidFill>
                <a:srgbClr val="6600FF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'dbg11'!$N$184:$N$219</c:f>
              <c:numCache>
                <c:formatCode>0.00E+00</c:formatCode>
                <c:ptCount val="36"/>
                <c:pt idx="0">
                  <c:v>23.702000000000002</c:v>
                </c:pt>
                <c:pt idx="1">
                  <c:v>35.720399999999998</c:v>
                </c:pt>
                <c:pt idx="2">
                  <c:v>46.242799999999995</c:v>
                </c:pt>
                <c:pt idx="3">
                  <c:v>65.394000000000005</c:v>
                </c:pt>
                <c:pt idx="4">
                  <c:v>92.018000000000001</c:v>
                </c:pt>
                <c:pt idx="5">
                  <c:v>109.11</c:v>
                </c:pt>
                <c:pt idx="6">
                  <c:v>192.00480000000002</c:v>
                </c:pt>
                <c:pt idx="7">
                  <c:v>274.86719999999997</c:v>
                </c:pt>
                <c:pt idx="8">
                  <c:v>445.99</c:v>
                </c:pt>
                <c:pt idx="9">
                  <c:v>714.05600000000004</c:v>
                </c:pt>
                <c:pt idx="10">
                  <c:v>897.18799999999999</c:v>
                </c:pt>
                <c:pt idx="11">
                  <c:v>1820.8000000000002</c:v>
                </c:pt>
                <c:pt idx="12">
                  <c:v>2722.7999999999997</c:v>
                </c:pt>
                <c:pt idx="13">
                  <c:v>4420</c:v>
                </c:pt>
                <c:pt idx="14">
                  <c:v>6610</c:v>
                </c:pt>
                <c:pt idx="15">
                  <c:v>7844</c:v>
                </c:pt>
                <c:pt idx="16">
                  <c:v>12081.6</c:v>
                </c:pt>
                <c:pt idx="17">
                  <c:v>14836.4</c:v>
                </c:pt>
                <c:pt idx="18">
                  <c:v>19000</c:v>
                </c:pt>
                <c:pt idx="19">
                  <c:v>24158.799999999999</c:v>
                </c:pt>
                <c:pt idx="20">
                  <c:v>27312</c:v>
                </c:pt>
                <c:pt idx="21">
                  <c:v>42013.2</c:v>
                </c:pt>
                <c:pt idx="22">
                  <c:v>56192.800000000003</c:v>
                </c:pt>
                <c:pt idx="23">
                  <c:v>84400</c:v>
                </c:pt>
                <c:pt idx="24">
                  <c:v>128513.59999999999</c:v>
                </c:pt>
                <c:pt idx="25">
                  <c:v>160024</c:v>
                </c:pt>
                <c:pt idx="26">
                  <c:v>353718.00000000006</c:v>
                </c:pt>
                <c:pt idx="27">
                  <c:v>607164.39999999991</c:v>
                </c:pt>
                <c:pt idx="28">
                  <c:v>1270000</c:v>
                </c:pt>
                <c:pt idx="29">
                  <c:v>2644000.0000000005</c:v>
                </c:pt>
                <c:pt idx="30">
                  <c:v>3784000</c:v>
                </c:pt>
                <c:pt idx="31">
                  <c:v>11753599.999999998</c:v>
                </c:pt>
                <c:pt idx="32">
                  <c:v>22666800.000000004</c:v>
                </c:pt>
                <c:pt idx="33">
                  <c:v>50510000</c:v>
                </c:pt>
                <c:pt idx="34">
                  <c:v>101188399.99999999</c:v>
                </c:pt>
                <c:pt idx="35">
                  <c:v>119474800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FB2-41FC-A9A7-3DC351D50D1D}"/>
            </c:ext>
          </c:extLst>
        </c:ser>
        <c:ser>
          <c:idx val="3"/>
          <c:order val="3"/>
          <c:tx>
            <c:strRef>
              <c:f>'dbg11'!$O$9</c:f>
              <c:strCache>
                <c:ptCount val="1"/>
                <c:pt idx="0">
                  <c:v>srim181Ta_Air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'dbg11'!$O$184:$O$219</c:f>
              <c:numCache>
                <c:formatCode>0.00E+00</c:formatCode>
                <c:ptCount val="36"/>
                <c:pt idx="0">
                  <c:v>29.005500000000005</c:v>
                </c:pt>
                <c:pt idx="1">
                  <c:v>42.889999999999993</c:v>
                </c:pt>
                <c:pt idx="2">
                  <c:v>54.844799999999992</c:v>
                </c:pt>
                <c:pt idx="3">
                  <c:v>76.269000000000005</c:v>
                </c:pt>
                <c:pt idx="4">
                  <c:v>105.54599999999999</c:v>
                </c:pt>
                <c:pt idx="5">
                  <c:v>124.11300000000001</c:v>
                </c:pt>
                <c:pt idx="6">
                  <c:v>212.4812</c:v>
                </c:pt>
                <c:pt idx="7">
                  <c:v>297.71859999999998</c:v>
                </c:pt>
                <c:pt idx="8">
                  <c:v>471.51549999999997</c:v>
                </c:pt>
                <c:pt idx="9">
                  <c:v>738.98520000000008</c:v>
                </c:pt>
                <c:pt idx="10">
                  <c:v>918.2014999999999</c:v>
                </c:pt>
                <c:pt idx="11">
                  <c:v>1832.4</c:v>
                </c:pt>
                <c:pt idx="12">
                  <c:v>2783.6</c:v>
                </c:pt>
                <c:pt idx="13">
                  <c:v>4756.5000000000009</c:v>
                </c:pt>
                <c:pt idx="14">
                  <c:v>7466</c:v>
                </c:pt>
                <c:pt idx="15">
                  <c:v>8998</c:v>
                </c:pt>
                <c:pt idx="16">
                  <c:v>14214</c:v>
                </c:pt>
                <c:pt idx="17">
                  <c:v>17573.8</c:v>
                </c:pt>
                <c:pt idx="18">
                  <c:v>22620.5</c:v>
                </c:pt>
                <c:pt idx="19">
                  <c:v>28704.400000000001</c:v>
                </c:pt>
                <c:pt idx="20">
                  <c:v>32325.999999999996</c:v>
                </c:pt>
                <c:pt idx="21">
                  <c:v>48696.4</c:v>
                </c:pt>
                <c:pt idx="22">
                  <c:v>64147.799999999996</c:v>
                </c:pt>
                <c:pt idx="23">
                  <c:v>94726</c:v>
                </c:pt>
                <c:pt idx="24">
                  <c:v>141980.79999999999</c:v>
                </c:pt>
                <c:pt idx="25">
                  <c:v>175118</c:v>
                </c:pt>
                <c:pt idx="26">
                  <c:v>365731.2</c:v>
                </c:pt>
                <c:pt idx="27">
                  <c:v>594709.6</c:v>
                </c:pt>
                <c:pt idx="28">
                  <c:v>1169000</c:v>
                </c:pt>
                <c:pt idx="29">
                  <c:v>2315200</c:v>
                </c:pt>
                <c:pt idx="30">
                  <c:v>3248500</c:v>
                </c:pt>
                <c:pt idx="31">
                  <c:v>9658800</c:v>
                </c:pt>
                <c:pt idx="32">
                  <c:v>18316000</c:v>
                </c:pt>
                <c:pt idx="33">
                  <c:v>40190000</c:v>
                </c:pt>
                <c:pt idx="34">
                  <c:v>79804400</c:v>
                </c:pt>
                <c:pt idx="35">
                  <c:v>94085800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FB2-41FC-A9A7-3DC351D50D1D}"/>
            </c:ext>
          </c:extLst>
        </c:ser>
        <c:ser>
          <c:idx val="4"/>
          <c:order val="4"/>
          <c:tx>
            <c:strRef>
              <c:f>'dbg11'!$P$9</c:f>
              <c:strCache>
                <c:ptCount val="1"/>
                <c:pt idx="0">
                  <c:v>srim197Au_Air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'dbg11'!$P$184:$P$219</c:f>
              <c:numCache>
                <c:formatCode>0.00E+00</c:formatCode>
                <c:ptCount val="36"/>
                <c:pt idx="0">
                  <c:v>29.548500000000001</c:v>
                </c:pt>
                <c:pt idx="1">
                  <c:v>43.423600000000008</c:v>
                </c:pt>
                <c:pt idx="2">
                  <c:v>55.251599999999996</c:v>
                </c:pt>
                <c:pt idx="3">
                  <c:v>76.238</c:v>
                </c:pt>
                <c:pt idx="4">
                  <c:v>104.56360000000001</c:v>
                </c:pt>
                <c:pt idx="5">
                  <c:v>122.33199999999999</c:v>
                </c:pt>
                <c:pt idx="6">
                  <c:v>205.3168</c:v>
                </c:pt>
                <c:pt idx="7">
                  <c:v>283.01439999999997</c:v>
                </c:pt>
                <c:pt idx="8">
                  <c:v>435.56150000000002</c:v>
                </c:pt>
                <c:pt idx="9">
                  <c:v>666.66359999999997</c:v>
                </c:pt>
                <c:pt idx="10">
                  <c:v>822.59150000000011</c:v>
                </c:pt>
                <c:pt idx="11">
                  <c:v>1626</c:v>
                </c:pt>
                <c:pt idx="12">
                  <c:v>2490.3999999999996</c:v>
                </c:pt>
                <c:pt idx="13">
                  <c:v>4366.5</c:v>
                </c:pt>
                <c:pt idx="14">
                  <c:v>7264.8</c:v>
                </c:pt>
                <c:pt idx="15">
                  <c:v>9039.5</c:v>
                </c:pt>
                <c:pt idx="16">
                  <c:v>15308.400000000001</c:v>
                </c:pt>
                <c:pt idx="17">
                  <c:v>19062.399999999998</c:v>
                </c:pt>
                <c:pt idx="18">
                  <c:v>24294.5</c:v>
                </c:pt>
                <c:pt idx="19">
                  <c:v>30382</c:v>
                </c:pt>
                <c:pt idx="20">
                  <c:v>34000</c:v>
                </c:pt>
                <c:pt idx="21">
                  <c:v>50530.400000000001</c:v>
                </c:pt>
                <c:pt idx="22">
                  <c:v>66257.2</c:v>
                </c:pt>
                <c:pt idx="23">
                  <c:v>97155.5</c:v>
                </c:pt>
                <c:pt idx="24">
                  <c:v>144163.6</c:v>
                </c:pt>
                <c:pt idx="25">
                  <c:v>176786</c:v>
                </c:pt>
                <c:pt idx="26">
                  <c:v>363371.6</c:v>
                </c:pt>
                <c:pt idx="27">
                  <c:v>589723.79999999993</c:v>
                </c:pt>
                <c:pt idx="28">
                  <c:v>1146000</c:v>
                </c:pt>
                <c:pt idx="29">
                  <c:v>2229600</c:v>
                </c:pt>
                <c:pt idx="30">
                  <c:v>3101000</c:v>
                </c:pt>
                <c:pt idx="31">
                  <c:v>9008800</c:v>
                </c:pt>
                <c:pt idx="32">
                  <c:v>16927600</c:v>
                </c:pt>
                <c:pt idx="33">
                  <c:v>36836500</c:v>
                </c:pt>
                <c:pt idx="34">
                  <c:v>72779600</c:v>
                </c:pt>
                <c:pt idx="35">
                  <c:v>85734500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FB2-41FC-A9A7-3DC351D50D1D}"/>
            </c:ext>
          </c:extLst>
        </c:ser>
        <c:ser>
          <c:idx val="5"/>
          <c:order val="5"/>
          <c:tx>
            <c:strRef>
              <c:f>'dbg11'!$Q$9</c:f>
              <c:strCache>
                <c:ptCount val="1"/>
              </c:strCache>
            </c:strRef>
          </c:tx>
          <c:spPr>
            <a:ln w="19050">
              <a:solidFill>
                <a:srgbClr val="00CC00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'dbg11'!$Q$184:$Q$219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FB2-41FC-A9A7-3DC351D50D1D}"/>
            </c:ext>
          </c:extLst>
        </c:ser>
        <c:ser>
          <c:idx val="6"/>
          <c:order val="6"/>
          <c:tx>
            <c:strRef>
              <c:f>'dbg11'!$R$9</c:f>
              <c:strCache>
                <c:ptCount val="1"/>
              </c:strCache>
            </c:strRef>
          </c:tx>
          <c:spPr>
            <a:ln w="19050">
              <a:solidFill>
                <a:srgbClr val="99FF33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'dbg11'!$R$184:$R$219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FB2-41FC-A9A7-3DC351D50D1D}"/>
            </c:ext>
          </c:extLst>
        </c:ser>
        <c:ser>
          <c:idx val="7"/>
          <c:order val="7"/>
          <c:tx>
            <c:strRef>
              <c:f>'dbg11'!$S$9</c:f>
              <c:strCache>
                <c:ptCount val="1"/>
              </c:strCache>
            </c:strRef>
          </c:tx>
          <c:spPr>
            <a:ln w="19050">
              <a:solidFill>
                <a:srgbClr val="FF9900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'dbg11'!$S$184:$S$219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FB2-41FC-A9A7-3DC351D50D1D}"/>
            </c:ext>
          </c:extLst>
        </c:ser>
        <c:ser>
          <c:idx val="8"/>
          <c:order val="8"/>
          <c:tx>
            <c:strRef>
              <c:f>'dbg11'!$T$9</c:f>
              <c:strCache>
                <c:ptCount val="1"/>
              </c:strCache>
            </c:strRef>
          </c:tx>
          <c:spPr>
            <a:ln w="19050">
              <a:solidFill>
                <a:srgbClr val="996633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'dbg11'!$T$184:$T$219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FB2-41FC-A9A7-3DC351D50D1D}"/>
            </c:ext>
          </c:extLst>
        </c:ser>
        <c:ser>
          <c:idx val="9"/>
          <c:order val="9"/>
          <c:tx>
            <c:strRef>
              <c:f>'dbg11'!$U$9</c:f>
              <c:strCache>
                <c:ptCount val="1"/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none"/>
          </c:marker>
          <c:xVal>
            <c:numRef>
              <c:f>'dbg11'!$K$184:$K$219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'dbg11'!$U$184:$U$219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0FB2-41FC-A9A7-3DC351D50D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397904"/>
        <c:axId val="459399472"/>
      </c:scatterChart>
      <c:valAx>
        <c:axId val="459397904"/>
        <c:scaling>
          <c:logBase val="10"/>
          <c:orientation val="minMax"/>
        </c:scaling>
        <c:delete val="0"/>
        <c:axPos val="b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  <a:prstDash val="dash"/>
            </a:ln>
          </c:spPr>
        </c:majorGridlines>
        <c:minorGridlines>
          <c:spPr>
            <a:ln>
              <a:solidFill>
                <a:srgbClr val="CCECFF"/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E</a:t>
                </a:r>
                <a:r>
                  <a:rPr lang="en-US" sz="1100" baseline="0"/>
                  <a:t> beam</a:t>
                </a:r>
                <a:r>
                  <a:rPr lang="en-US" sz="1100"/>
                  <a:t> [MeV/A]</a:t>
                </a:r>
                <a:endParaRPr lang="ja-JP" sz="1100"/>
              </a:p>
            </c:rich>
          </c:tx>
          <c:layout>
            <c:manualLayout>
              <c:xMode val="edge"/>
              <c:yMode val="edge"/>
              <c:x val="0.73793403517444456"/>
              <c:y val="0.90315295389270966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in"/>
        <c:tickLblPos val="nextTo"/>
        <c:txPr>
          <a:bodyPr/>
          <a:lstStyle/>
          <a:p>
            <a:pPr>
              <a:defRPr b="1"/>
            </a:pPr>
            <a:endParaRPr lang="ja-JP"/>
          </a:p>
        </c:txPr>
        <c:crossAx val="459399472"/>
        <c:crosses val="autoZero"/>
        <c:crossBetween val="midCat"/>
        <c:majorUnit val="10"/>
      </c:valAx>
      <c:valAx>
        <c:axId val="459399472"/>
        <c:scaling>
          <c:logBase val="10"/>
          <c:orientation val="minMax"/>
        </c:scaling>
        <c:delete val="0"/>
        <c:axPos val="l"/>
        <c:majorGridlines>
          <c:spPr>
            <a:ln w="12700">
              <a:solidFill>
                <a:schemeClr val="tx2"/>
              </a:solidFill>
              <a:prstDash val="sysDash"/>
            </a:ln>
          </c:spPr>
        </c:majorGridlines>
        <c:minorGridlines>
          <c:spPr>
            <a:ln>
              <a:solidFill>
                <a:schemeClr val="tx2">
                  <a:lumMod val="20000"/>
                  <a:lumOff val="80000"/>
                </a:schemeClr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>
                    <a:solidFill>
                      <a:schemeClr val="tx1"/>
                    </a:solidFill>
                  </a:defRPr>
                </a:pPr>
                <a:r>
                  <a:rPr lang="en-US" sz="1100">
                    <a:solidFill>
                      <a:schemeClr val="tx1"/>
                    </a:solidFill>
                  </a:rPr>
                  <a:t>Range [um]</a:t>
                </a:r>
                <a:endParaRPr lang="ja-JP" sz="1100">
                  <a:solidFill>
                    <a:schemeClr val="tx1"/>
                  </a:solidFill>
                </a:endParaRPr>
              </a:p>
            </c:rich>
          </c:tx>
          <c:layout>
            <c:manualLayout>
              <c:xMode val="edge"/>
              <c:yMode val="edge"/>
              <c:x val="5.9118238023731409E-2"/>
              <c:y val="0.3926067156632248"/>
            </c:manualLayout>
          </c:layout>
          <c:overlay val="0"/>
          <c:spPr>
            <a:solidFill>
              <a:schemeClr val="bg1"/>
            </a:solidFill>
          </c:spPr>
        </c:title>
        <c:numFmt formatCode="0.E+00" sourceLinked="0"/>
        <c:majorTickMark val="cross"/>
        <c:minorTickMark val="out"/>
        <c:tickLblPos val="nextTo"/>
        <c:spPr>
          <a:ln>
            <a:solidFill>
              <a:schemeClr val="tx2"/>
            </a:solidFill>
          </a:ln>
        </c:spPr>
        <c:txPr>
          <a:bodyPr/>
          <a:lstStyle/>
          <a:p>
            <a:pPr>
              <a:defRPr b="1">
                <a:solidFill>
                  <a:schemeClr val="tx1"/>
                </a:solidFill>
              </a:defRPr>
            </a:pPr>
            <a:endParaRPr lang="ja-JP"/>
          </a:p>
        </c:txPr>
        <c:crossAx val="459397904"/>
        <c:crosses val="autoZero"/>
        <c:crossBetween val="midCat"/>
      </c:valAx>
      <c:spPr>
        <a:noFill/>
        <a:ln>
          <a:solidFill>
            <a:schemeClr val="tx1">
              <a:lumMod val="50000"/>
              <a:lumOff val="50000"/>
            </a:schemeClr>
          </a:solidFill>
        </a:ln>
      </c:spPr>
    </c:plotArea>
    <c:legend>
      <c:legendPos val="r"/>
      <c:layout>
        <c:manualLayout>
          <c:xMode val="edge"/>
          <c:yMode val="edge"/>
          <c:x val="6.6514484126984144E-2"/>
          <c:y val="6.2942746913580247E-2"/>
          <c:w val="0.32084610576206485"/>
          <c:h val="0.20255718035245596"/>
        </c:manualLayout>
      </c:layout>
      <c:overlay val="0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3175">
      <a:noFill/>
    </a:ln>
  </c:spPr>
  <c:txPr>
    <a:bodyPr/>
    <a:lstStyle/>
    <a:p>
      <a:pPr>
        <a:defRPr baseline="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altLang="ja-JP"/>
              <a:t>dE/dX elec</a:t>
            </a:r>
          </a:p>
        </c:rich>
      </c:tx>
      <c:layout>
        <c:manualLayout>
          <c:xMode val="edge"/>
          <c:yMode val="edge"/>
          <c:x val="0.76434538579311262"/>
          <c:y val="4.9392266616854218E-2"/>
        </c:manualLayout>
      </c:layout>
      <c:overlay val="1"/>
      <c:spPr>
        <a:solidFill>
          <a:schemeClr val="bg1"/>
        </a:solidFill>
        <a:ln>
          <a:solidFill>
            <a:srgbClr val="00B050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5.0907058670898057E-2"/>
          <c:y val="4.1004378353659665E-2"/>
          <c:w val="0.89444707244294086"/>
          <c:h val="0.90811762418586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'dbg11'!$L$9</c:f>
              <c:strCache>
                <c:ptCount val="1"/>
                <c:pt idx="0">
                  <c:v>srim40Ar_Air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'dbg11'!$L$86:$L$129</c:f>
              <c:numCache>
                <c:formatCode>0.0000</c:formatCode>
                <c:ptCount val="44"/>
                <c:pt idx="0">
                  <c:v>0.3276</c:v>
                </c:pt>
                <c:pt idx="1">
                  <c:v>0.46329999999999999</c:v>
                </c:pt>
                <c:pt idx="2">
                  <c:v>0.56740000000000002</c:v>
                </c:pt>
                <c:pt idx="3">
                  <c:v>0.73250000000000004</c:v>
                </c:pt>
                <c:pt idx="4">
                  <c:v>0.92637999999999998</c:v>
                </c:pt>
                <c:pt idx="5">
                  <c:v>1.036</c:v>
                </c:pt>
                <c:pt idx="6">
                  <c:v>1.4650000000000001</c:v>
                </c:pt>
                <c:pt idx="7">
                  <c:v>1.7909999999999999</c:v>
                </c:pt>
                <c:pt idx="8">
                  <c:v>2.1930000000000001</c:v>
                </c:pt>
                <c:pt idx="9">
                  <c:v>2.6656</c:v>
                </c:pt>
                <c:pt idx="10">
                  <c:v>2.9470000000000001</c:v>
                </c:pt>
                <c:pt idx="11">
                  <c:v>4.0579999999999998</c:v>
                </c:pt>
                <c:pt idx="12">
                  <c:v>4.84</c:v>
                </c:pt>
                <c:pt idx="13">
                  <c:v>6.1050000000000004</c:v>
                </c:pt>
                <c:pt idx="14">
                  <c:v>8.0640000000000001</c:v>
                </c:pt>
                <c:pt idx="15">
                  <c:v>9.4930000000000003</c:v>
                </c:pt>
                <c:pt idx="16">
                  <c:v>16.48</c:v>
                </c:pt>
                <c:pt idx="17">
                  <c:v>20.98</c:v>
                </c:pt>
                <c:pt idx="18">
                  <c:v>23.29</c:v>
                </c:pt>
                <c:pt idx="19">
                  <c:v>24.42</c:v>
                </c:pt>
                <c:pt idx="20">
                  <c:v>24.91</c:v>
                </c:pt>
                <c:pt idx="21">
                  <c:v>25.077999999999999</c:v>
                </c:pt>
                <c:pt idx="22">
                  <c:v>25.022000000000002</c:v>
                </c:pt>
                <c:pt idx="23">
                  <c:v>24.826000000000001</c:v>
                </c:pt>
                <c:pt idx="24">
                  <c:v>24.55</c:v>
                </c:pt>
                <c:pt idx="25">
                  <c:v>20.89</c:v>
                </c:pt>
                <c:pt idx="26">
                  <c:v>18.52</c:v>
                </c:pt>
                <c:pt idx="27">
                  <c:v>16.82</c:v>
                </c:pt>
                <c:pt idx="28">
                  <c:v>15.5</c:v>
                </c:pt>
                <c:pt idx="29">
                  <c:v>14.416</c:v>
                </c:pt>
                <c:pt idx="30">
                  <c:v>13.46</c:v>
                </c:pt>
                <c:pt idx="31">
                  <c:v>12.612</c:v>
                </c:pt>
                <c:pt idx="32">
                  <c:v>11.86</c:v>
                </c:pt>
                <c:pt idx="33">
                  <c:v>11.17</c:v>
                </c:pt>
                <c:pt idx="34">
                  <c:v>6.9169999999999998</c:v>
                </c:pt>
                <c:pt idx="35">
                  <c:v>5.3410000000000002</c:v>
                </c:pt>
                <c:pt idx="36">
                  <c:v>3.6560000000000001</c:v>
                </c:pt>
                <c:pt idx="37">
                  <c:v>2.5466000000000002</c:v>
                </c:pt>
                <c:pt idx="38">
                  <c:v>2.1520000000000001</c:v>
                </c:pt>
                <c:pt idx="39">
                  <c:v>1.327</c:v>
                </c:pt>
                <c:pt idx="40">
                  <c:v>1.0389999999999999</c:v>
                </c:pt>
                <c:pt idx="41">
                  <c:v>0.80910000000000004</c:v>
                </c:pt>
                <c:pt idx="42">
                  <c:v>0.68791999999999998</c:v>
                </c:pt>
                <c:pt idx="43">
                  <c:v>0.66758000000000006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A9E-489C-AEBA-F73A708C74D0}"/>
            </c:ext>
          </c:extLst>
        </c:ser>
        <c:ser>
          <c:idx val="1"/>
          <c:order val="1"/>
          <c:tx>
            <c:strRef>
              <c:f>'dbg11'!$M$9</c:f>
              <c:strCache>
                <c:ptCount val="1"/>
                <c:pt idx="0">
                  <c:v>srim84Kr_Air</c:v>
                </c:pt>
              </c:strCache>
            </c:strRef>
          </c:tx>
          <c:spPr>
            <a:ln w="19050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'dbg11'!$M$86:$M$129</c:f>
              <c:numCache>
                <c:formatCode>0.0000</c:formatCode>
                <c:ptCount val="44"/>
                <c:pt idx="0">
                  <c:v>0.40958</c:v>
                </c:pt>
                <c:pt idx="1">
                  <c:v>0.57941999999999994</c:v>
                </c:pt>
                <c:pt idx="2">
                  <c:v>0.70965999999999996</c:v>
                </c:pt>
                <c:pt idx="3">
                  <c:v>0.91581999999999997</c:v>
                </c:pt>
                <c:pt idx="4">
                  <c:v>1.15892</c:v>
                </c:pt>
                <c:pt idx="5">
                  <c:v>1.2948</c:v>
                </c:pt>
                <c:pt idx="6">
                  <c:v>1.7927999999999999</c:v>
                </c:pt>
                <c:pt idx="7">
                  <c:v>1.3798000000000001</c:v>
                </c:pt>
                <c:pt idx="8">
                  <c:v>1.9778</c:v>
                </c:pt>
                <c:pt idx="9">
                  <c:v>2.67408</c:v>
                </c:pt>
                <c:pt idx="10">
                  <c:v>3.0005999999999999</c:v>
                </c:pt>
                <c:pt idx="11">
                  <c:v>4.3775999999999993</c:v>
                </c:pt>
                <c:pt idx="12">
                  <c:v>5.6236800000000002</c:v>
                </c:pt>
                <c:pt idx="13">
                  <c:v>7.8172000000000006</c:v>
                </c:pt>
                <c:pt idx="14">
                  <c:v>11.0504</c:v>
                </c:pt>
                <c:pt idx="15">
                  <c:v>13.358000000000001</c:v>
                </c:pt>
                <c:pt idx="16">
                  <c:v>25.220000000000002</c:v>
                </c:pt>
                <c:pt idx="17">
                  <c:v>34.013599999999997</c:v>
                </c:pt>
                <c:pt idx="18">
                  <c:v>39.4056</c:v>
                </c:pt>
                <c:pt idx="19">
                  <c:v>42.725999999999999</c:v>
                </c:pt>
                <c:pt idx="20">
                  <c:v>44.914400000000001</c:v>
                </c:pt>
                <c:pt idx="21">
                  <c:v>46.3172</c:v>
                </c:pt>
                <c:pt idx="22">
                  <c:v>47.239199999999997</c:v>
                </c:pt>
                <c:pt idx="23">
                  <c:v>47.793599999999998</c:v>
                </c:pt>
                <c:pt idx="24">
                  <c:v>48.148000000000003</c:v>
                </c:pt>
                <c:pt idx="25">
                  <c:v>47.158000000000001</c:v>
                </c:pt>
                <c:pt idx="26">
                  <c:v>45.880399999999995</c:v>
                </c:pt>
                <c:pt idx="27">
                  <c:v>44.647199999999998</c:v>
                </c:pt>
                <c:pt idx="28">
                  <c:v>43.36</c:v>
                </c:pt>
                <c:pt idx="29">
                  <c:v>41.970399999999998</c:v>
                </c:pt>
                <c:pt idx="30">
                  <c:v>40.493600000000001</c:v>
                </c:pt>
                <c:pt idx="31">
                  <c:v>38.950800000000001</c:v>
                </c:pt>
                <c:pt idx="32">
                  <c:v>37.388399999999997</c:v>
                </c:pt>
                <c:pt idx="33">
                  <c:v>35.841999999999999</c:v>
                </c:pt>
                <c:pt idx="34">
                  <c:v>23.84</c:v>
                </c:pt>
                <c:pt idx="35">
                  <c:v>18.790399999999998</c:v>
                </c:pt>
                <c:pt idx="36">
                  <c:v>13.274000000000001</c:v>
                </c:pt>
                <c:pt idx="37">
                  <c:v>9.5161999999999995</c:v>
                </c:pt>
                <c:pt idx="38">
                  <c:v>8.1508000000000003</c:v>
                </c:pt>
                <c:pt idx="39">
                  <c:v>5.1003999999999996</c:v>
                </c:pt>
                <c:pt idx="40">
                  <c:v>4.0179199999999993</c:v>
                </c:pt>
                <c:pt idx="41">
                  <c:v>3.1469999999999998</c:v>
                </c:pt>
                <c:pt idx="42">
                  <c:v>2.6806800000000002</c:v>
                </c:pt>
                <c:pt idx="43">
                  <c:v>2.6050800000000001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A9E-489C-AEBA-F73A708C74D0}"/>
            </c:ext>
          </c:extLst>
        </c:ser>
        <c:ser>
          <c:idx val="2"/>
          <c:order val="2"/>
          <c:tx>
            <c:strRef>
              <c:f>'dbg11'!$N$9</c:f>
              <c:strCache>
                <c:ptCount val="1"/>
                <c:pt idx="0">
                  <c:v>srim132Xe_Air</c:v>
                </c:pt>
              </c:strCache>
            </c:strRef>
          </c:tx>
          <c:spPr>
            <a:ln w="19050">
              <a:solidFill>
                <a:srgbClr val="6600FF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'dbg11'!$N$86:$N$129</c:f>
              <c:numCache>
                <c:formatCode>0.0000</c:formatCode>
                <c:ptCount val="44"/>
                <c:pt idx="0">
                  <c:v>0.49592000000000003</c:v>
                </c:pt>
                <c:pt idx="1">
                  <c:v>0.70124799999999998</c:v>
                </c:pt>
                <c:pt idx="2">
                  <c:v>0.85901599999999989</c:v>
                </c:pt>
                <c:pt idx="3">
                  <c:v>1.1092</c:v>
                </c:pt>
                <c:pt idx="4">
                  <c:v>1.40252</c:v>
                </c:pt>
                <c:pt idx="5">
                  <c:v>1.5678000000000001</c:v>
                </c:pt>
                <c:pt idx="6">
                  <c:v>2.21008</c:v>
                </c:pt>
                <c:pt idx="7">
                  <c:v>2.5702400000000001</c:v>
                </c:pt>
                <c:pt idx="8">
                  <c:v>3.1601999999999997</c:v>
                </c:pt>
                <c:pt idx="9">
                  <c:v>3.9698800000000003</c:v>
                </c:pt>
                <c:pt idx="10">
                  <c:v>4.4779999999999998</c:v>
                </c:pt>
                <c:pt idx="11">
                  <c:v>6.5495599999999996</c:v>
                </c:pt>
                <c:pt idx="12">
                  <c:v>8.031839999999999</c:v>
                </c:pt>
                <c:pt idx="13">
                  <c:v>10.43</c:v>
                </c:pt>
                <c:pt idx="14">
                  <c:v>14.2424</c:v>
                </c:pt>
                <c:pt idx="15">
                  <c:v>17.12</c:v>
                </c:pt>
                <c:pt idx="16">
                  <c:v>32.598799999999997</c:v>
                </c:pt>
                <c:pt idx="17">
                  <c:v>44.609199999999994</c:v>
                </c:pt>
                <c:pt idx="18">
                  <c:v>52.518799999999999</c:v>
                </c:pt>
                <c:pt idx="19">
                  <c:v>57.995999999999995</c:v>
                </c:pt>
                <c:pt idx="20">
                  <c:v>61.971200000000003</c:v>
                </c:pt>
                <c:pt idx="21">
                  <c:v>64.990800000000007</c:v>
                </c:pt>
                <c:pt idx="22">
                  <c:v>67.340400000000002</c:v>
                </c:pt>
                <c:pt idx="23">
                  <c:v>69.219200000000001</c:v>
                </c:pt>
                <c:pt idx="24">
                  <c:v>70.7</c:v>
                </c:pt>
                <c:pt idx="25">
                  <c:v>76.213999999999999</c:v>
                </c:pt>
                <c:pt idx="26">
                  <c:v>77.667599999999993</c:v>
                </c:pt>
                <c:pt idx="27">
                  <c:v>77.700400000000002</c:v>
                </c:pt>
                <c:pt idx="28">
                  <c:v>76.899999999999991</c:v>
                </c:pt>
                <c:pt idx="29">
                  <c:v>75.509600000000006</c:v>
                </c:pt>
                <c:pt idx="30">
                  <c:v>73.73</c:v>
                </c:pt>
                <c:pt idx="31">
                  <c:v>71.694000000000003</c:v>
                </c:pt>
                <c:pt idx="32">
                  <c:v>69.529200000000003</c:v>
                </c:pt>
                <c:pt idx="33">
                  <c:v>67.287999999999997</c:v>
                </c:pt>
                <c:pt idx="34">
                  <c:v>48.619599999999998</c:v>
                </c:pt>
                <c:pt idx="35">
                  <c:v>39.372</c:v>
                </c:pt>
                <c:pt idx="36">
                  <c:v>28.506</c:v>
                </c:pt>
                <c:pt idx="37">
                  <c:v>20.803999999999998</c:v>
                </c:pt>
                <c:pt idx="38">
                  <c:v>17.884</c:v>
                </c:pt>
                <c:pt idx="39">
                  <c:v>11.424800000000001</c:v>
                </c:pt>
                <c:pt idx="40">
                  <c:v>9.0398800000000001</c:v>
                </c:pt>
                <c:pt idx="41">
                  <c:v>7.1055999999999999</c:v>
                </c:pt>
                <c:pt idx="42">
                  <c:v>6.0767600000000002</c:v>
                </c:pt>
                <c:pt idx="43">
                  <c:v>5.90076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A9E-489C-AEBA-F73A708C74D0}"/>
            </c:ext>
          </c:extLst>
        </c:ser>
        <c:ser>
          <c:idx val="3"/>
          <c:order val="3"/>
          <c:tx>
            <c:strRef>
              <c:f>'dbg11'!$O$9</c:f>
              <c:strCache>
                <c:ptCount val="1"/>
                <c:pt idx="0">
                  <c:v>srim181Ta_Air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'dbg11'!$O$86:$O$129</c:f>
              <c:numCache>
                <c:formatCode>0.0000</c:formatCode>
                <c:ptCount val="44"/>
                <c:pt idx="0">
                  <c:v>0.55489500000000003</c:v>
                </c:pt>
                <c:pt idx="1">
                  <c:v>0.78460799999999997</c:v>
                </c:pt>
                <c:pt idx="2">
                  <c:v>0.96099999999999997</c:v>
                </c:pt>
                <c:pt idx="3">
                  <c:v>1.2403500000000001</c:v>
                </c:pt>
                <c:pt idx="4">
                  <c:v>1.5689199999999999</c:v>
                </c:pt>
                <c:pt idx="5">
                  <c:v>1.75475</c:v>
                </c:pt>
                <c:pt idx="6">
                  <c:v>2.5187200000000001</c:v>
                </c:pt>
                <c:pt idx="7">
                  <c:v>3.1859200000000003</c:v>
                </c:pt>
                <c:pt idx="8">
                  <c:v>3.7075</c:v>
                </c:pt>
                <c:pt idx="9">
                  <c:v>4.9628399999999999</c:v>
                </c:pt>
                <c:pt idx="10">
                  <c:v>5.74465</c:v>
                </c:pt>
                <c:pt idx="11">
                  <c:v>7.8309199999999999</c:v>
                </c:pt>
                <c:pt idx="12">
                  <c:v>8.6632800000000003</c:v>
                </c:pt>
                <c:pt idx="13">
                  <c:v>10.391</c:v>
                </c:pt>
                <c:pt idx="14">
                  <c:v>14.4672</c:v>
                </c:pt>
                <c:pt idx="15">
                  <c:v>17.860000000000003</c:v>
                </c:pt>
                <c:pt idx="16">
                  <c:v>35.929600000000001</c:v>
                </c:pt>
                <c:pt idx="17">
                  <c:v>49.657800000000002</c:v>
                </c:pt>
                <c:pt idx="18">
                  <c:v>59.0304</c:v>
                </c:pt>
                <c:pt idx="19">
                  <c:v>65.998000000000005</c:v>
                </c:pt>
                <c:pt idx="20">
                  <c:v>71.3994</c:v>
                </c:pt>
                <c:pt idx="21">
                  <c:v>75.774100000000004</c:v>
                </c:pt>
                <c:pt idx="22">
                  <c:v>79.384</c:v>
                </c:pt>
                <c:pt idx="23">
                  <c:v>82.363399999999999</c:v>
                </c:pt>
                <c:pt idx="24">
                  <c:v>84.833500000000001</c:v>
                </c:pt>
                <c:pt idx="25">
                  <c:v>95.167199999999994</c:v>
                </c:pt>
                <c:pt idx="26">
                  <c:v>97.92540000000001</c:v>
                </c:pt>
                <c:pt idx="27">
                  <c:v>98.2624</c:v>
                </c:pt>
                <c:pt idx="28">
                  <c:v>97.5565</c:v>
                </c:pt>
                <c:pt idx="29">
                  <c:v>96.223399999999998</c:v>
                </c:pt>
                <c:pt idx="30">
                  <c:v>94.526700000000005</c:v>
                </c:pt>
                <c:pt idx="31">
                  <c:v>92.626800000000003</c:v>
                </c:pt>
                <c:pt idx="32">
                  <c:v>90.609399999999994</c:v>
                </c:pt>
                <c:pt idx="33">
                  <c:v>88.536000000000001</c:v>
                </c:pt>
                <c:pt idx="34">
                  <c:v>71.086399999999998</c:v>
                </c:pt>
                <c:pt idx="35">
                  <c:v>61.276599999999995</c:v>
                </c:pt>
                <c:pt idx="36">
                  <c:v>46.087999999999994</c:v>
                </c:pt>
                <c:pt idx="37">
                  <c:v>34.53</c:v>
                </c:pt>
                <c:pt idx="38">
                  <c:v>29.993500000000001</c:v>
                </c:pt>
                <c:pt idx="39">
                  <c:v>19.640799999999999</c:v>
                </c:pt>
                <c:pt idx="40">
                  <c:v>15.712</c:v>
                </c:pt>
                <c:pt idx="41">
                  <c:v>12.435500000000001</c:v>
                </c:pt>
                <c:pt idx="42">
                  <c:v>10.6736</c:v>
                </c:pt>
                <c:pt idx="43">
                  <c:v>10.3794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A9E-489C-AEBA-F73A708C74D0}"/>
            </c:ext>
          </c:extLst>
        </c:ser>
        <c:ser>
          <c:idx val="4"/>
          <c:order val="4"/>
          <c:tx>
            <c:strRef>
              <c:f>'dbg11'!$P$9</c:f>
              <c:strCache>
                <c:ptCount val="1"/>
                <c:pt idx="0">
                  <c:v>srim197Au_Air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'dbg11'!$P$86:$P$129</c:f>
              <c:numCache>
                <c:formatCode>0.0000</c:formatCode>
                <c:ptCount val="44"/>
                <c:pt idx="0">
                  <c:v>0.98188000000000009</c:v>
                </c:pt>
                <c:pt idx="1">
                  <c:v>1.3884400000000001</c:v>
                </c:pt>
                <c:pt idx="2">
                  <c:v>1.7008599999999998</c:v>
                </c:pt>
                <c:pt idx="3">
                  <c:v>2.1959</c:v>
                </c:pt>
                <c:pt idx="4">
                  <c:v>2.7776399999999999</c:v>
                </c:pt>
                <c:pt idx="5">
                  <c:v>3.1048499999999999</c:v>
                </c:pt>
                <c:pt idx="6">
                  <c:v>4.4210400000000005</c:v>
                </c:pt>
                <c:pt idx="7">
                  <c:v>5.7363800000000005</c:v>
                </c:pt>
                <c:pt idx="8">
                  <c:v>6.8296000000000001</c:v>
                </c:pt>
                <c:pt idx="9">
                  <c:v>8.0698799999999995</c:v>
                </c:pt>
                <c:pt idx="10">
                  <c:v>8.7310499999999998</c:v>
                </c:pt>
                <c:pt idx="11">
                  <c:v>10.386000000000001</c:v>
                </c:pt>
                <c:pt idx="12">
                  <c:v>10.770999999999999</c:v>
                </c:pt>
                <c:pt idx="13">
                  <c:v>11.186000000000002</c:v>
                </c:pt>
                <c:pt idx="14">
                  <c:v>13.24</c:v>
                </c:pt>
                <c:pt idx="15">
                  <c:v>15.613500000000002</c:v>
                </c:pt>
                <c:pt idx="16">
                  <c:v>33.248800000000003</c:v>
                </c:pt>
                <c:pt idx="17">
                  <c:v>50.003199999999993</c:v>
                </c:pt>
                <c:pt idx="18">
                  <c:v>62.191600000000001</c:v>
                </c:pt>
                <c:pt idx="19">
                  <c:v>71.01400000000001</c:v>
                </c:pt>
                <c:pt idx="20">
                  <c:v>77.602800000000002</c:v>
                </c:pt>
                <c:pt idx="21">
                  <c:v>82.676500000000004</c:v>
                </c:pt>
                <c:pt idx="22">
                  <c:v>86.638400000000004</c:v>
                </c:pt>
                <c:pt idx="23">
                  <c:v>89.785800000000009</c:v>
                </c:pt>
                <c:pt idx="24">
                  <c:v>92.279500000000013</c:v>
                </c:pt>
                <c:pt idx="25">
                  <c:v>101.85600000000001</c:v>
                </c:pt>
                <c:pt idx="26">
                  <c:v>104.81</c:v>
                </c:pt>
                <c:pt idx="27">
                  <c:v>105.764</c:v>
                </c:pt>
                <c:pt idx="28">
                  <c:v>105.73</c:v>
                </c:pt>
                <c:pt idx="29">
                  <c:v>104.99000000000001</c:v>
                </c:pt>
                <c:pt idx="30">
                  <c:v>103.747</c:v>
                </c:pt>
                <c:pt idx="31">
                  <c:v>102.116</c:v>
                </c:pt>
                <c:pt idx="32">
                  <c:v>100.21379999999999</c:v>
                </c:pt>
                <c:pt idx="33">
                  <c:v>98.200500000000005</c:v>
                </c:pt>
                <c:pt idx="34">
                  <c:v>78.7624</c:v>
                </c:pt>
                <c:pt idx="35">
                  <c:v>67.204999999999998</c:v>
                </c:pt>
                <c:pt idx="36">
                  <c:v>52.378499999999995</c:v>
                </c:pt>
                <c:pt idx="37">
                  <c:v>40.1096</c:v>
                </c:pt>
                <c:pt idx="38">
                  <c:v>35.1205</c:v>
                </c:pt>
                <c:pt idx="39">
                  <c:v>23.296399999999998</c:v>
                </c:pt>
                <c:pt idx="40">
                  <c:v>18.741199999999999</c:v>
                </c:pt>
                <c:pt idx="41">
                  <c:v>14.896000000000001</c:v>
                </c:pt>
                <c:pt idx="42">
                  <c:v>12.8028</c:v>
                </c:pt>
                <c:pt idx="43">
                  <c:v>12.453200000000001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A9E-489C-AEBA-F73A708C74D0}"/>
            </c:ext>
          </c:extLst>
        </c:ser>
        <c:ser>
          <c:idx val="5"/>
          <c:order val="5"/>
          <c:tx>
            <c:strRef>
              <c:f>'dbg11'!$Q$9</c:f>
              <c:strCache>
                <c:ptCount val="1"/>
              </c:strCache>
            </c:strRef>
          </c:tx>
          <c:spPr>
            <a:ln w="19050">
              <a:solidFill>
                <a:srgbClr val="00CC00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'dbg11'!$Q$86:$Q$129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A9E-489C-AEBA-F73A708C74D0}"/>
            </c:ext>
          </c:extLst>
        </c:ser>
        <c:ser>
          <c:idx val="6"/>
          <c:order val="6"/>
          <c:tx>
            <c:strRef>
              <c:f>'dbg11'!$R$9</c:f>
              <c:strCache>
                <c:ptCount val="1"/>
              </c:strCache>
            </c:strRef>
          </c:tx>
          <c:spPr>
            <a:ln w="19050">
              <a:solidFill>
                <a:srgbClr val="99FF33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'dbg11'!$R$86:$R$129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A9E-489C-AEBA-F73A708C74D0}"/>
            </c:ext>
          </c:extLst>
        </c:ser>
        <c:ser>
          <c:idx val="7"/>
          <c:order val="7"/>
          <c:tx>
            <c:strRef>
              <c:f>'dbg11'!$S$9</c:f>
              <c:strCache>
                <c:ptCount val="1"/>
              </c:strCache>
            </c:strRef>
          </c:tx>
          <c:spPr>
            <a:ln w="19050">
              <a:solidFill>
                <a:srgbClr val="FF9900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'dbg11'!$S$86:$S$129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A9E-489C-AEBA-F73A708C74D0}"/>
            </c:ext>
          </c:extLst>
        </c:ser>
        <c:ser>
          <c:idx val="8"/>
          <c:order val="8"/>
          <c:tx>
            <c:strRef>
              <c:f>'dbg11'!$T$9</c:f>
              <c:strCache>
                <c:ptCount val="1"/>
              </c:strCache>
            </c:strRef>
          </c:tx>
          <c:spPr>
            <a:ln w="19050">
              <a:solidFill>
                <a:srgbClr val="996633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'dbg11'!$T$86:$T$129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A9E-489C-AEBA-F73A708C74D0}"/>
            </c:ext>
          </c:extLst>
        </c:ser>
        <c:ser>
          <c:idx val="9"/>
          <c:order val="9"/>
          <c:tx>
            <c:strRef>
              <c:f>'dbg11'!$U$9</c:f>
              <c:strCache>
                <c:ptCount val="1"/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none"/>
          </c:marker>
          <c:xVal>
            <c:numRef>
              <c:f>'dbg11'!$K$86:$K$129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0.4</c:v>
                </c:pt>
                <c:pt idx="19">
                  <c:v>0.5</c:v>
                </c:pt>
                <c:pt idx="20">
                  <c:v>0.6</c:v>
                </c:pt>
                <c:pt idx="21">
                  <c:v>0.7</c:v>
                </c:pt>
                <c:pt idx="22">
                  <c:v>0.8</c:v>
                </c:pt>
                <c:pt idx="23">
                  <c:v>0.9</c:v>
                </c:pt>
                <c:pt idx="24">
                  <c:v>1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'dbg11'!$U$86:$U$129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4A9E-489C-AEBA-F73A708C74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402216"/>
        <c:axId val="459398688"/>
      </c:scatterChart>
      <c:valAx>
        <c:axId val="459402216"/>
        <c:scaling>
          <c:logBase val="10"/>
          <c:orientation val="minMax"/>
        </c:scaling>
        <c:delete val="0"/>
        <c:axPos val="b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  <a:prstDash val="dash"/>
            </a:ln>
          </c:spPr>
        </c:majorGridlines>
        <c:minorGridlines>
          <c:spPr>
            <a:ln>
              <a:solidFill>
                <a:srgbClr val="CCECFF"/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E</a:t>
                </a:r>
                <a:r>
                  <a:rPr lang="en-US" sz="1100" baseline="0"/>
                  <a:t> beam</a:t>
                </a:r>
                <a:r>
                  <a:rPr lang="en-US" sz="1100"/>
                  <a:t> [MeV/A]</a:t>
                </a:r>
                <a:endParaRPr lang="ja-JP" sz="1100"/>
              </a:p>
            </c:rich>
          </c:tx>
          <c:layout>
            <c:manualLayout>
              <c:xMode val="edge"/>
              <c:yMode val="edge"/>
              <c:x val="0.72810617266658595"/>
              <c:y val="0.90315299937519722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in"/>
        <c:tickLblPos val="nextTo"/>
        <c:txPr>
          <a:bodyPr/>
          <a:lstStyle/>
          <a:p>
            <a:pPr>
              <a:defRPr b="1"/>
            </a:pPr>
            <a:endParaRPr lang="ja-JP"/>
          </a:p>
        </c:txPr>
        <c:crossAx val="459398688"/>
        <c:crosses val="autoZero"/>
        <c:crossBetween val="midCat"/>
        <c:majorUnit val="10"/>
      </c:valAx>
      <c:valAx>
        <c:axId val="459398688"/>
        <c:scaling>
          <c:logBase val="10"/>
          <c:orientation val="minMax"/>
          <c:max val="300"/>
          <c:min val="0.1"/>
        </c:scaling>
        <c:delete val="0"/>
        <c:axPos val="l"/>
        <c:majorGridlines>
          <c:spPr>
            <a:ln w="12700">
              <a:solidFill>
                <a:schemeClr val="tx2"/>
              </a:solidFill>
              <a:prstDash val="sysDash"/>
            </a:ln>
          </c:spPr>
        </c:majorGridlines>
        <c:minorGridlines>
          <c:spPr>
            <a:ln>
              <a:solidFill>
                <a:schemeClr val="tx2">
                  <a:lumMod val="20000"/>
                  <a:lumOff val="80000"/>
                </a:schemeClr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>
                    <a:solidFill>
                      <a:schemeClr val="tx1"/>
                    </a:solidFill>
                  </a:defRPr>
                </a:pPr>
                <a:r>
                  <a:rPr lang="en-US" sz="1100">
                    <a:solidFill>
                      <a:schemeClr val="tx1"/>
                    </a:solidFill>
                  </a:rPr>
                  <a:t>dE/dX [MeV/(mg/cm2)</a:t>
                </a:r>
                <a:r>
                  <a:rPr lang="en-US" altLang="ja-JP" sz="1100">
                    <a:solidFill>
                      <a:schemeClr val="tx1"/>
                    </a:solidFill>
                  </a:rPr>
                  <a:t>]</a:t>
                </a:r>
                <a:endParaRPr lang="ja-JP" sz="1100">
                  <a:solidFill>
                    <a:schemeClr val="tx1"/>
                  </a:solidFill>
                </a:endParaRPr>
              </a:p>
            </c:rich>
          </c:tx>
          <c:layout>
            <c:manualLayout>
              <c:xMode val="edge"/>
              <c:yMode val="edge"/>
              <c:x val="6.8940458451394737E-2"/>
              <c:y val="0.2895005030544216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out"/>
        <c:tickLblPos val="nextTo"/>
        <c:spPr>
          <a:ln>
            <a:solidFill>
              <a:schemeClr val="tx2"/>
            </a:solidFill>
          </a:ln>
        </c:spPr>
        <c:txPr>
          <a:bodyPr/>
          <a:lstStyle/>
          <a:p>
            <a:pPr>
              <a:defRPr b="1">
                <a:solidFill>
                  <a:schemeClr val="tx1"/>
                </a:solidFill>
              </a:defRPr>
            </a:pPr>
            <a:endParaRPr lang="ja-JP"/>
          </a:p>
        </c:txPr>
        <c:crossAx val="459402216"/>
        <c:crosses val="autoZero"/>
        <c:crossBetween val="midCat"/>
      </c:valAx>
      <c:spPr>
        <a:noFill/>
        <a:ln>
          <a:solidFill>
            <a:schemeClr val="tx1">
              <a:lumMod val="50000"/>
              <a:lumOff val="50000"/>
            </a:schemeClr>
          </a:solidFill>
        </a:ln>
      </c:spPr>
    </c:plotArea>
    <c:legend>
      <c:legendPos val="r"/>
      <c:layout>
        <c:manualLayout>
          <c:xMode val="edge"/>
          <c:yMode val="edge"/>
          <c:x val="0.11640808092220296"/>
          <c:y val="5.3058151743328508E-2"/>
          <c:w val="0.30379372775491614"/>
          <c:h val="0.20255718035245596"/>
        </c:manualLayout>
      </c:layout>
      <c:overlay val="0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3175">
      <a:noFill/>
    </a:ln>
  </c:spPr>
  <c:txPr>
    <a:bodyPr/>
    <a:lstStyle/>
    <a:p>
      <a:pPr>
        <a:defRPr baseline="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altLang="ja-JP"/>
              <a:t>dE/dX nucl</a:t>
            </a:r>
          </a:p>
        </c:rich>
      </c:tx>
      <c:layout>
        <c:manualLayout>
          <c:xMode val="edge"/>
          <c:yMode val="edge"/>
          <c:x val="0.76434538579311262"/>
          <c:y val="4.9392266616854218E-2"/>
        </c:manualLayout>
      </c:layout>
      <c:overlay val="1"/>
      <c:spPr>
        <a:solidFill>
          <a:schemeClr val="bg1"/>
        </a:solidFill>
        <a:ln>
          <a:solidFill>
            <a:srgbClr val="00B050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5.0907058670898057E-2"/>
          <c:y val="4.1004378353659665E-2"/>
          <c:w val="0.89444707244294086"/>
          <c:h val="0.90811762418586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'dbg11'!$L$9</c:f>
              <c:strCache>
                <c:ptCount val="1"/>
                <c:pt idx="0">
                  <c:v>srim40Ar_Air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'dbg11'!$L$136:$L$179</c:f>
              <c:numCache>
                <c:formatCode>0.0000</c:formatCode>
                <c:ptCount val="44"/>
                <c:pt idx="0">
                  <c:v>2.867</c:v>
                </c:pt>
                <c:pt idx="1">
                  <c:v>3.202</c:v>
                </c:pt>
                <c:pt idx="2">
                  <c:v>3.3180000000000001</c:v>
                </c:pt>
                <c:pt idx="3">
                  <c:v>3.3530000000000002</c:v>
                </c:pt>
                <c:pt idx="4">
                  <c:v>3.3490000000000002</c:v>
                </c:pt>
                <c:pt idx="5">
                  <c:v>3.3246000000000002</c:v>
                </c:pt>
                <c:pt idx="6">
                  <c:v>3.2890000000000001</c:v>
                </c:pt>
                <c:pt idx="7">
                  <c:v>3.2465999999999999</c:v>
                </c:pt>
                <c:pt idx="8">
                  <c:v>3.2010000000000001</c:v>
                </c:pt>
                <c:pt idx="9">
                  <c:v>3.153</c:v>
                </c:pt>
                <c:pt idx="10">
                  <c:v>2.702</c:v>
                </c:pt>
                <c:pt idx="11">
                  <c:v>2.3610000000000002</c:v>
                </c:pt>
                <c:pt idx="12">
                  <c:v>2.105</c:v>
                </c:pt>
                <c:pt idx="13">
                  <c:v>1.907</c:v>
                </c:pt>
                <c:pt idx="14">
                  <c:v>1.7484</c:v>
                </c:pt>
                <c:pt idx="15">
                  <c:v>1.6166</c:v>
                </c:pt>
                <c:pt idx="16">
                  <c:v>1.5069999999999999</c:v>
                </c:pt>
                <c:pt idx="17">
                  <c:v>1.4134</c:v>
                </c:pt>
                <c:pt idx="18">
                  <c:v>1.331</c:v>
                </c:pt>
                <c:pt idx="19">
                  <c:v>0.87219999999999998</c:v>
                </c:pt>
                <c:pt idx="20">
                  <c:v>0.66520000000000001</c:v>
                </c:pt>
                <c:pt idx="21">
                  <c:v>0.4637</c:v>
                </c:pt>
                <c:pt idx="22">
                  <c:v>0.32762000000000002</c:v>
                </c:pt>
                <c:pt idx="23">
                  <c:v>0.27629999999999999</c:v>
                </c:pt>
                <c:pt idx="24">
                  <c:v>0.1605</c:v>
                </c:pt>
                <c:pt idx="25">
                  <c:v>0.1157</c:v>
                </c:pt>
                <c:pt idx="26">
                  <c:v>7.603E-2</c:v>
                </c:pt>
                <c:pt idx="27">
                  <c:v>5.1345999999999996E-2</c:v>
                </c:pt>
                <c:pt idx="28">
                  <c:v>4.2479999999999997E-2</c:v>
                </c:pt>
                <c:pt idx="29">
                  <c:v>2.3470000000000001E-2</c:v>
                </c:pt>
                <c:pt idx="30">
                  <c:v>1.651E-2</c:v>
                </c:pt>
                <c:pt idx="31">
                  <c:v>1.056E-2</c:v>
                </c:pt>
                <c:pt idx="32">
                  <c:v>6.9830000000000005E-3</c:v>
                </c:pt>
                <c:pt idx="33">
                  <c:v>5.7239999999999999E-3</c:v>
                </c:pt>
                <c:pt idx="34">
                  <c:v>3.0829999999999998E-3</c:v>
                </c:pt>
                <c:pt idx="35">
                  <c:v>2.1419999999999998E-3</c:v>
                </c:pt>
                <c:pt idx="36">
                  <c:v>1.3500000000000001E-3</c:v>
                </c:pt>
                <c:pt idx="37">
                  <c:v>8.8192000000000001E-4</c:v>
                </c:pt>
                <c:pt idx="38">
                  <c:v>7.1909999999999997E-4</c:v>
                </c:pt>
                <c:pt idx="39">
                  <c:v>3.8160000000000001E-4</c:v>
                </c:pt>
                <c:pt idx="40">
                  <c:v>2.63E-4</c:v>
                </c:pt>
                <c:pt idx="41">
                  <c:v>1.6430000000000001E-4</c:v>
                </c:pt>
                <c:pt idx="42">
                  <c:v>1.065E-4</c:v>
                </c:pt>
                <c:pt idx="43">
                  <c:v>9.5495999999999995E-5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006-48C6-8D5E-DCDEE0CDF043}"/>
            </c:ext>
          </c:extLst>
        </c:ser>
        <c:ser>
          <c:idx val="1"/>
          <c:order val="1"/>
          <c:tx>
            <c:strRef>
              <c:f>'dbg11'!$M$9</c:f>
              <c:strCache>
                <c:ptCount val="1"/>
                <c:pt idx="0">
                  <c:v>srim84Kr_Air</c:v>
                </c:pt>
              </c:strCache>
            </c:strRef>
          </c:tx>
          <c:spPr>
            <a:ln w="19050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'dbg11'!$M$136:$M$179</c:f>
              <c:numCache>
                <c:formatCode>0.0000</c:formatCode>
                <c:ptCount val="44"/>
                <c:pt idx="0">
                  <c:v>5.242</c:v>
                </c:pt>
                <c:pt idx="1">
                  <c:v>6.1574</c:v>
                </c:pt>
                <c:pt idx="2">
                  <c:v>6.5971199999999994</c:v>
                </c:pt>
                <c:pt idx="3">
                  <c:v>6.8422000000000001</c:v>
                </c:pt>
                <c:pt idx="4">
                  <c:v>6.9837999999999996</c:v>
                </c:pt>
                <c:pt idx="5">
                  <c:v>7.0673200000000005</c:v>
                </c:pt>
                <c:pt idx="6">
                  <c:v>7.1076800000000002</c:v>
                </c:pt>
                <c:pt idx="7">
                  <c:v>7.12188</c:v>
                </c:pt>
                <c:pt idx="8">
                  <c:v>7.1157200000000005</c:v>
                </c:pt>
                <c:pt idx="9">
                  <c:v>7.0979999999999999</c:v>
                </c:pt>
                <c:pt idx="10">
                  <c:v>6.633</c:v>
                </c:pt>
                <c:pt idx="11">
                  <c:v>6.1032400000000004</c:v>
                </c:pt>
                <c:pt idx="12">
                  <c:v>5.6381199999999998</c:v>
                </c:pt>
                <c:pt idx="13">
                  <c:v>5.2435999999999998</c:v>
                </c:pt>
                <c:pt idx="14">
                  <c:v>4.9036</c:v>
                </c:pt>
                <c:pt idx="15">
                  <c:v>4.6126000000000005</c:v>
                </c:pt>
                <c:pt idx="16">
                  <c:v>4.3589600000000006</c:v>
                </c:pt>
                <c:pt idx="17">
                  <c:v>4.1388800000000003</c:v>
                </c:pt>
                <c:pt idx="18">
                  <c:v>3.9403999999999999</c:v>
                </c:pt>
                <c:pt idx="19">
                  <c:v>2.7332000000000001</c:v>
                </c:pt>
                <c:pt idx="20">
                  <c:v>2.1419999999999999</c:v>
                </c:pt>
                <c:pt idx="21">
                  <c:v>1.5381999999999998</c:v>
                </c:pt>
                <c:pt idx="22">
                  <c:v>1.1084799999999999</c:v>
                </c:pt>
                <c:pt idx="23">
                  <c:v>0.94469999999999987</c:v>
                </c:pt>
                <c:pt idx="24">
                  <c:v>0.5605</c:v>
                </c:pt>
                <c:pt idx="25">
                  <c:v>0.40860799999999997</c:v>
                </c:pt>
                <c:pt idx="26">
                  <c:v>0.27205999999999997</c:v>
                </c:pt>
                <c:pt idx="27">
                  <c:v>0.185028</c:v>
                </c:pt>
                <c:pt idx="28">
                  <c:v>0.154</c:v>
                </c:pt>
                <c:pt idx="29">
                  <c:v>8.5775999999999991E-2</c:v>
                </c:pt>
                <c:pt idx="30">
                  <c:v>6.0665999999999998E-2</c:v>
                </c:pt>
                <c:pt idx="31">
                  <c:v>3.9105999999999995E-2</c:v>
                </c:pt>
                <c:pt idx="32">
                  <c:v>2.5910800000000001E-2</c:v>
                </c:pt>
                <c:pt idx="33">
                  <c:v>2.1333999999999999E-2</c:v>
                </c:pt>
                <c:pt idx="34">
                  <c:v>1.1528E-2</c:v>
                </c:pt>
                <c:pt idx="35">
                  <c:v>8.0331199999999995E-3</c:v>
                </c:pt>
                <c:pt idx="36">
                  <c:v>5.0917999999999996E-3</c:v>
                </c:pt>
                <c:pt idx="37">
                  <c:v>3.3273199999999999E-3</c:v>
                </c:pt>
                <c:pt idx="38">
                  <c:v>2.7231999999999998E-3</c:v>
                </c:pt>
                <c:pt idx="39">
                  <c:v>1.4464E-3</c:v>
                </c:pt>
                <c:pt idx="40">
                  <c:v>9.9923999999999998E-4</c:v>
                </c:pt>
                <c:pt idx="41">
                  <c:v>6.267E-4</c:v>
                </c:pt>
                <c:pt idx="42">
                  <c:v>4.0595600000000001E-4</c:v>
                </c:pt>
                <c:pt idx="43">
                  <c:v>3.6518800000000001E-4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006-48C6-8D5E-DCDEE0CDF043}"/>
            </c:ext>
          </c:extLst>
        </c:ser>
        <c:ser>
          <c:idx val="2"/>
          <c:order val="2"/>
          <c:tx>
            <c:strRef>
              <c:f>'dbg11'!$N$9</c:f>
              <c:strCache>
                <c:ptCount val="1"/>
                <c:pt idx="0">
                  <c:v>srim132Xe_Air</c:v>
                </c:pt>
              </c:strCache>
            </c:strRef>
          </c:tx>
          <c:spPr>
            <a:ln w="19050">
              <a:solidFill>
                <a:srgbClr val="6600FF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'dbg11'!$N$136:$N$179</c:f>
              <c:numCache>
                <c:formatCode>0.0000</c:formatCode>
                <c:ptCount val="44"/>
                <c:pt idx="0">
                  <c:v>6.9948000000000006</c:v>
                </c:pt>
                <c:pt idx="1">
                  <c:v>8.4515200000000004</c:v>
                </c:pt>
                <c:pt idx="2">
                  <c:v>9.2292799999999993</c:v>
                </c:pt>
                <c:pt idx="3">
                  <c:v>9.7104400000000002</c:v>
                </c:pt>
                <c:pt idx="4">
                  <c:v>10.029999999999999</c:v>
                </c:pt>
                <c:pt idx="5">
                  <c:v>10.257199999999999</c:v>
                </c:pt>
                <c:pt idx="6">
                  <c:v>10.4116</c:v>
                </c:pt>
                <c:pt idx="7">
                  <c:v>10.519200000000001</c:v>
                </c:pt>
                <c:pt idx="8">
                  <c:v>10.593999999999999</c:v>
                </c:pt>
                <c:pt idx="9">
                  <c:v>10.636000000000001</c:v>
                </c:pt>
                <c:pt idx="10">
                  <c:v>10.4596</c:v>
                </c:pt>
                <c:pt idx="11">
                  <c:v>9.9443200000000012</c:v>
                </c:pt>
                <c:pt idx="12">
                  <c:v>9.4065600000000007</c:v>
                </c:pt>
                <c:pt idx="13">
                  <c:v>8.9062000000000001</c:v>
                </c:pt>
                <c:pt idx="14">
                  <c:v>8.4538799999999998</c:v>
                </c:pt>
                <c:pt idx="15">
                  <c:v>8.0483600000000006</c:v>
                </c:pt>
                <c:pt idx="16">
                  <c:v>7.6837200000000001</c:v>
                </c:pt>
                <c:pt idx="17">
                  <c:v>7.3524000000000003</c:v>
                </c:pt>
                <c:pt idx="18">
                  <c:v>7.0548000000000002</c:v>
                </c:pt>
                <c:pt idx="19">
                  <c:v>5.1213199999999999</c:v>
                </c:pt>
                <c:pt idx="20">
                  <c:v>4.0984800000000003</c:v>
                </c:pt>
                <c:pt idx="21">
                  <c:v>3.0059999999999998</c:v>
                </c:pt>
                <c:pt idx="22">
                  <c:v>2.2069199999999998</c:v>
                </c:pt>
                <c:pt idx="23">
                  <c:v>1.8905999999999998</c:v>
                </c:pt>
                <c:pt idx="24">
                  <c:v>1.1450799999999999</c:v>
                </c:pt>
                <c:pt idx="25">
                  <c:v>0.84068399999999999</c:v>
                </c:pt>
                <c:pt idx="26">
                  <c:v>0.56388000000000005</c:v>
                </c:pt>
                <c:pt idx="27">
                  <c:v>0.38694399999999995</c:v>
                </c:pt>
                <c:pt idx="28">
                  <c:v>0.32225999999999999</c:v>
                </c:pt>
                <c:pt idx="29">
                  <c:v>0.181424</c:v>
                </c:pt>
                <c:pt idx="30">
                  <c:v>0.12865199999999999</c:v>
                </c:pt>
                <c:pt idx="31">
                  <c:v>8.3127999999999994E-2</c:v>
                </c:pt>
                <c:pt idx="32">
                  <c:v>5.5408400000000003E-2</c:v>
                </c:pt>
                <c:pt idx="33">
                  <c:v>4.5569999999999992E-2</c:v>
                </c:pt>
                <c:pt idx="34">
                  <c:v>2.4813999999999999E-2</c:v>
                </c:pt>
                <c:pt idx="35">
                  <c:v>1.7291600000000001E-2</c:v>
                </c:pt>
                <c:pt idx="36">
                  <c:v>1.0968E-2</c:v>
                </c:pt>
                <c:pt idx="37">
                  <c:v>7.1997999999999993E-3</c:v>
                </c:pt>
                <c:pt idx="38">
                  <c:v>5.8809999999999999E-3</c:v>
                </c:pt>
                <c:pt idx="39">
                  <c:v>3.1431200000000001E-3</c:v>
                </c:pt>
                <c:pt idx="40">
                  <c:v>2.1697999999999999E-3</c:v>
                </c:pt>
                <c:pt idx="41">
                  <c:v>1.3608000000000001E-3</c:v>
                </c:pt>
                <c:pt idx="42">
                  <c:v>8.8507600000000005E-4</c:v>
                </c:pt>
                <c:pt idx="43">
                  <c:v>7.9324799999999998E-4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006-48C6-8D5E-DCDEE0CDF043}"/>
            </c:ext>
          </c:extLst>
        </c:ser>
        <c:ser>
          <c:idx val="3"/>
          <c:order val="3"/>
          <c:tx>
            <c:strRef>
              <c:f>'dbg11'!$O$9</c:f>
              <c:strCache>
                <c:ptCount val="1"/>
                <c:pt idx="0">
                  <c:v>srim181Ta_Air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'dbg11'!$O$136:$O$179</c:f>
              <c:numCache>
                <c:formatCode>0.0000</c:formatCode>
                <c:ptCount val="44"/>
                <c:pt idx="0">
                  <c:v>8.4079000000000015</c:v>
                </c:pt>
                <c:pt idx="1">
                  <c:v>10.375999999999999</c:v>
                </c:pt>
                <c:pt idx="2">
                  <c:v>11.484999999999999</c:v>
                </c:pt>
                <c:pt idx="3">
                  <c:v>12.206799999999999</c:v>
                </c:pt>
                <c:pt idx="4">
                  <c:v>12.721500000000001</c:v>
                </c:pt>
                <c:pt idx="5">
                  <c:v>13.103400000000001</c:v>
                </c:pt>
                <c:pt idx="6">
                  <c:v>13.383799999999999</c:v>
                </c:pt>
                <c:pt idx="7">
                  <c:v>13.608000000000001</c:v>
                </c:pt>
                <c:pt idx="8">
                  <c:v>13.773199999999999</c:v>
                </c:pt>
                <c:pt idx="9">
                  <c:v>13.9055</c:v>
                </c:pt>
                <c:pt idx="10">
                  <c:v>14.175599999999999</c:v>
                </c:pt>
                <c:pt idx="11">
                  <c:v>13.808199999999999</c:v>
                </c:pt>
                <c:pt idx="12">
                  <c:v>13.3004</c:v>
                </c:pt>
                <c:pt idx="13">
                  <c:v>12.775499999999999</c:v>
                </c:pt>
                <c:pt idx="14">
                  <c:v>12.267800000000001</c:v>
                </c:pt>
                <c:pt idx="15">
                  <c:v>11.7925</c:v>
                </c:pt>
                <c:pt idx="16">
                  <c:v>11.349600000000001</c:v>
                </c:pt>
                <c:pt idx="17">
                  <c:v>10.946199999999999</c:v>
                </c:pt>
                <c:pt idx="18">
                  <c:v>10.570500000000001</c:v>
                </c:pt>
                <c:pt idx="19">
                  <c:v>7.9691599999999996</c:v>
                </c:pt>
                <c:pt idx="20">
                  <c:v>6.50448</c:v>
                </c:pt>
                <c:pt idx="21">
                  <c:v>4.8668999999999993</c:v>
                </c:pt>
                <c:pt idx="22">
                  <c:v>3.62676</c:v>
                </c:pt>
                <c:pt idx="23">
                  <c:v>3.1271999999999998</c:v>
                </c:pt>
                <c:pt idx="24">
                  <c:v>1.9239200000000001</c:v>
                </c:pt>
                <c:pt idx="25">
                  <c:v>1.4247000000000001</c:v>
                </c:pt>
                <c:pt idx="26">
                  <c:v>0.96287500000000004</c:v>
                </c:pt>
                <c:pt idx="27">
                  <c:v>0.66448399999999996</c:v>
                </c:pt>
                <c:pt idx="28">
                  <c:v>0.55502000000000007</c:v>
                </c:pt>
                <c:pt idx="29">
                  <c:v>0.31446000000000002</c:v>
                </c:pt>
                <c:pt idx="30">
                  <c:v>0.22399000000000002</c:v>
                </c:pt>
                <c:pt idx="31">
                  <c:v>0.14517000000000002</c:v>
                </c:pt>
                <c:pt idx="32">
                  <c:v>9.6990400000000004E-2</c:v>
                </c:pt>
                <c:pt idx="33">
                  <c:v>7.9908999999999994E-2</c:v>
                </c:pt>
                <c:pt idx="34">
                  <c:v>4.3632799999999999E-2</c:v>
                </c:pt>
                <c:pt idx="35">
                  <c:v>3.0511E-2</c:v>
                </c:pt>
                <c:pt idx="36">
                  <c:v>1.9372500000000001E-2</c:v>
                </c:pt>
                <c:pt idx="37">
                  <c:v>1.27308E-2</c:v>
                </c:pt>
                <c:pt idx="38">
                  <c:v>1.04127E-2</c:v>
                </c:pt>
                <c:pt idx="39">
                  <c:v>5.5724400000000006E-3</c:v>
                </c:pt>
                <c:pt idx="40">
                  <c:v>3.8563E-3</c:v>
                </c:pt>
                <c:pt idx="41">
                  <c:v>2.4198499999999999E-3</c:v>
                </c:pt>
                <c:pt idx="42">
                  <c:v>1.5744800000000001E-3</c:v>
                </c:pt>
                <c:pt idx="43">
                  <c:v>1.41267E-3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006-48C6-8D5E-DCDEE0CDF043}"/>
            </c:ext>
          </c:extLst>
        </c:ser>
        <c:ser>
          <c:idx val="4"/>
          <c:order val="4"/>
          <c:tx>
            <c:strRef>
              <c:f>'dbg11'!$P$9</c:f>
              <c:strCache>
                <c:ptCount val="1"/>
                <c:pt idx="0">
                  <c:v>srim197Au_Air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'dbg11'!$P$136:$P$179</c:f>
              <c:numCache>
                <c:formatCode>0.0000</c:formatCode>
                <c:ptCount val="44"/>
                <c:pt idx="0">
                  <c:v>8.79345</c:v>
                </c:pt>
                <c:pt idx="1">
                  <c:v>10.912000000000001</c:v>
                </c:pt>
                <c:pt idx="2">
                  <c:v>12.123199999999999</c:v>
                </c:pt>
                <c:pt idx="3">
                  <c:v>12.9168</c:v>
                </c:pt>
                <c:pt idx="4">
                  <c:v>13.491</c:v>
                </c:pt>
                <c:pt idx="5">
                  <c:v>13.924000000000001</c:v>
                </c:pt>
                <c:pt idx="6">
                  <c:v>14.2485</c:v>
                </c:pt>
                <c:pt idx="7">
                  <c:v>14.501199999999999</c:v>
                </c:pt>
                <c:pt idx="8">
                  <c:v>14.6957</c:v>
                </c:pt>
                <c:pt idx="9">
                  <c:v>14.856</c:v>
                </c:pt>
                <c:pt idx="10">
                  <c:v>15.284799999999999</c:v>
                </c:pt>
                <c:pt idx="11">
                  <c:v>14.979800000000001</c:v>
                </c:pt>
                <c:pt idx="12">
                  <c:v>14.5</c:v>
                </c:pt>
                <c:pt idx="13">
                  <c:v>13.978999999999999</c:v>
                </c:pt>
                <c:pt idx="14">
                  <c:v>13.465</c:v>
                </c:pt>
                <c:pt idx="15">
                  <c:v>12.980399999999999</c:v>
                </c:pt>
                <c:pt idx="16">
                  <c:v>12.5228</c:v>
                </c:pt>
                <c:pt idx="17">
                  <c:v>12.0967</c:v>
                </c:pt>
                <c:pt idx="18">
                  <c:v>11.7</c:v>
                </c:pt>
                <c:pt idx="19">
                  <c:v>8.9178800000000003</c:v>
                </c:pt>
                <c:pt idx="20">
                  <c:v>7.3189400000000004</c:v>
                </c:pt>
                <c:pt idx="21">
                  <c:v>5.5110499999999991</c:v>
                </c:pt>
                <c:pt idx="22">
                  <c:v>4.1222799999999999</c:v>
                </c:pt>
                <c:pt idx="23">
                  <c:v>3.5632499999999996</c:v>
                </c:pt>
                <c:pt idx="24">
                  <c:v>2.2009599999999998</c:v>
                </c:pt>
                <c:pt idx="25">
                  <c:v>1.6344400000000001</c:v>
                </c:pt>
                <c:pt idx="26">
                  <c:v>1.1069499999999999</c:v>
                </c:pt>
                <c:pt idx="27">
                  <c:v>0.76485199999999998</c:v>
                </c:pt>
                <c:pt idx="28">
                  <c:v>0.63997000000000004</c:v>
                </c:pt>
                <c:pt idx="29">
                  <c:v>0.36292800000000003</c:v>
                </c:pt>
                <c:pt idx="30">
                  <c:v>0.25887399999999999</c:v>
                </c:pt>
                <c:pt idx="31">
                  <c:v>0.16803999999999999</c:v>
                </c:pt>
                <c:pt idx="32">
                  <c:v>0.112236</c:v>
                </c:pt>
                <c:pt idx="33">
                  <c:v>9.2605000000000007E-2</c:v>
                </c:pt>
                <c:pt idx="34">
                  <c:v>5.0558400000000003E-2</c:v>
                </c:pt>
                <c:pt idx="35">
                  <c:v>3.5382200000000003E-2</c:v>
                </c:pt>
                <c:pt idx="36">
                  <c:v>2.2497E-2</c:v>
                </c:pt>
                <c:pt idx="37">
                  <c:v>1.47764E-2</c:v>
                </c:pt>
                <c:pt idx="38">
                  <c:v>1.20985E-2</c:v>
                </c:pt>
                <c:pt idx="39">
                  <c:v>6.4721600000000002E-3</c:v>
                </c:pt>
                <c:pt idx="40">
                  <c:v>4.4815200000000001E-3</c:v>
                </c:pt>
                <c:pt idx="41">
                  <c:v>2.8149999999999998E-3</c:v>
                </c:pt>
                <c:pt idx="42">
                  <c:v>1.8304E-3</c:v>
                </c:pt>
                <c:pt idx="43">
                  <c:v>1.6424899999999999E-3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006-48C6-8D5E-DCDEE0CDF043}"/>
            </c:ext>
          </c:extLst>
        </c:ser>
        <c:ser>
          <c:idx val="5"/>
          <c:order val="5"/>
          <c:tx>
            <c:strRef>
              <c:f>'dbg11'!$Q$9</c:f>
              <c:strCache>
                <c:ptCount val="1"/>
              </c:strCache>
            </c:strRef>
          </c:tx>
          <c:spPr>
            <a:ln w="19050">
              <a:solidFill>
                <a:srgbClr val="00CC00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'dbg11'!$Q$136:$Q$179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006-48C6-8D5E-DCDEE0CDF043}"/>
            </c:ext>
          </c:extLst>
        </c:ser>
        <c:ser>
          <c:idx val="6"/>
          <c:order val="6"/>
          <c:tx>
            <c:strRef>
              <c:f>'dbg11'!$R$9</c:f>
              <c:strCache>
                <c:ptCount val="1"/>
              </c:strCache>
            </c:strRef>
          </c:tx>
          <c:spPr>
            <a:ln w="19050">
              <a:solidFill>
                <a:srgbClr val="99FF33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'dbg11'!$R$136:$R$179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006-48C6-8D5E-DCDEE0CDF043}"/>
            </c:ext>
          </c:extLst>
        </c:ser>
        <c:ser>
          <c:idx val="7"/>
          <c:order val="7"/>
          <c:tx>
            <c:strRef>
              <c:f>'dbg11'!$S$9</c:f>
              <c:strCache>
                <c:ptCount val="1"/>
              </c:strCache>
            </c:strRef>
          </c:tx>
          <c:spPr>
            <a:ln w="19050">
              <a:solidFill>
                <a:srgbClr val="FF9900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'dbg11'!$S$136:$S$179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006-48C6-8D5E-DCDEE0CDF043}"/>
            </c:ext>
          </c:extLst>
        </c:ser>
        <c:ser>
          <c:idx val="8"/>
          <c:order val="8"/>
          <c:tx>
            <c:strRef>
              <c:f>'dbg11'!$T$9</c:f>
              <c:strCache>
                <c:ptCount val="1"/>
              </c:strCache>
            </c:strRef>
          </c:tx>
          <c:spPr>
            <a:ln w="19050">
              <a:solidFill>
                <a:srgbClr val="996633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'dbg11'!$T$136:$T$179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006-48C6-8D5E-DCDEE0CDF043}"/>
            </c:ext>
          </c:extLst>
        </c:ser>
        <c:ser>
          <c:idx val="9"/>
          <c:order val="9"/>
          <c:tx>
            <c:strRef>
              <c:f>'dbg11'!$U$9</c:f>
              <c:strCache>
                <c:ptCount val="1"/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none"/>
          </c:marker>
          <c:xVal>
            <c:numRef>
              <c:f>'dbg11'!$K$136:$K$179</c:f>
              <c:numCache>
                <c:formatCode>General</c:formatCode>
                <c:ptCount val="44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4.0000000000000002E-4</c:v>
                </c:pt>
                <c:pt idx="4">
                  <c:v>5.0000000000000001E-4</c:v>
                </c:pt>
                <c:pt idx="5">
                  <c:v>5.9999999999999995E-4</c:v>
                </c:pt>
                <c:pt idx="6">
                  <c:v>6.9999999999999999E-4</c:v>
                </c:pt>
                <c:pt idx="7">
                  <c:v>8.0000000000000004E-4</c:v>
                </c:pt>
                <c:pt idx="8">
                  <c:v>8.9999999999999998E-4</c:v>
                </c:pt>
                <c:pt idx="9">
                  <c:v>1E-3</c:v>
                </c:pt>
                <c:pt idx="10">
                  <c:v>2E-3</c:v>
                </c:pt>
                <c:pt idx="11">
                  <c:v>3.0000000000000001E-3</c:v>
                </c:pt>
                <c:pt idx="12">
                  <c:v>4.0000000000000001E-3</c:v>
                </c:pt>
                <c:pt idx="13">
                  <c:v>5.0000000000000001E-3</c:v>
                </c:pt>
                <c:pt idx="14">
                  <c:v>6.0000000000000001E-3</c:v>
                </c:pt>
                <c:pt idx="15">
                  <c:v>7.0000000000000001E-3</c:v>
                </c:pt>
                <c:pt idx="16">
                  <c:v>8.0000000000000002E-3</c:v>
                </c:pt>
                <c:pt idx="17">
                  <c:v>8.9999999999999993E-3</c:v>
                </c:pt>
                <c:pt idx="18">
                  <c:v>0.01</c:v>
                </c:pt>
                <c:pt idx="19">
                  <c:v>0.02</c:v>
                </c:pt>
                <c:pt idx="20">
                  <c:v>0.03</c:v>
                </c:pt>
                <c:pt idx="21">
                  <c:v>0.05</c:v>
                </c:pt>
                <c:pt idx="22">
                  <c:v>0.08</c:v>
                </c:pt>
                <c:pt idx="23">
                  <c:v>0.1</c:v>
                </c:pt>
                <c:pt idx="24">
                  <c:v>0.2</c:v>
                </c:pt>
                <c:pt idx="25">
                  <c:v>0.3</c:v>
                </c:pt>
                <c:pt idx="26">
                  <c:v>0.5</c:v>
                </c:pt>
                <c:pt idx="27">
                  <c:v>0.8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5</c:v>
                </c:pt>
                <c:pt idx="32">
                  <c:v>8</c:v>
                </c:pt>
                <c:pt idx="33">
                  <c:v>10</c:v>
                </c:pt>
                <c:pt idx="34">
                  <c:v>20</c:v>
                </c:pt>
                <c:pt idx="35">
                  <c:v>30</c:v>
                </c:pt>
                <c:pt idx="36">
                  <c:v>50</c:v>
                </c:pt>
                <c:pt idx="37">
                  <c:v>80</c:v>
                </c:pt>
                <c:pt idx="38">
                  <c:v>100</c:v>
                </c:pt>
                <c:pt idx="39">
                  <c:v>200</c:v>
                </c:pt>
                <c:pt idx="40">
                  <c:v>300</c:v>
                </c:pt>
                <c:pt idx="41">
                  <c:v>500</c:v>
                </c:pt>
                <c:pt idx="42">
                  <c:v>800</c:v>
                </c:pt>
                <c:pt idx="43">
                  <c:v>900</c:v>
                </c:pt>
              </c:numCache>
            </c:numRef>
          </c:xVal>
          <c:yVal>
            <c:numRef>
              <c:f>'dbg11'!$U$136:$U$179</c:f>
              <c:numCache>
                <c:formatCode>0.0000</c:formatCode>
                <c:ptCount val="4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1006-48C6-8D5E-DCDEE0CDF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398296"/>
        <c:axId val="459402608"/>
      </c:scatterChart>
      <c:valAx>
        <c:axId val="459398296"/>
        <c:scaling>
          <c:logBase val="10"/>
          <c:orientation val="minMax"/>
        </c:scaling>
        <c:delete val="0"/>
        <c:axPos val="b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  <a:prstDash val="dash"/>
            </a:ln>
          </c:spPr>
        </c:majorGridlines>
        <c:minorGridlines>
          <c:spPr>
            <a:ln>
              <a:solidFill>
                <a:srgbClr val="CCECFF"/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E</a:t>
                </a:r>
                <a:r>
                  <a:rPr lang="en-US" sz="1100" baseline="0"/>
                  <a:t> beam</a:t>
                </a:r>
                <a:r>
                  <a:rPr lang="en-US" sz="1100"/>
                  <a:t> [MeV/A]</a:t>
                </a:r>
                <a:endParaRPr lang="ja-JP" sz="1100"/>
              </a:p>
            </c:rich>
          </c:tx>
          <c:layout>
            <c:manualLayout>
              <c:xMode val="edge"/>
              <c:yMode val="edge"/>
              <c:x val="0.72810617266658595"/>
              <c:y val="0.90315299937519722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in"/>
        <c:tickLblPos val="nextTo"/>
        <c:txPr>
          <a:bodyPr/>
          <a:lstStyle/>
          <a:p>
            <a:pPr>
              <a:defRPr b="1"/>
            </a:pPr>
            <a:endParaRPr lang="ja-JP"/>
          </a:p>
        </c:txPr>
        <c:crossAx val="459402608"/>
        <c:crosses val="autoZero"/>
        <c:crossBetween val="midCat"/>
        <c:majorUnit val="10"/>
      </c:valAx>
      <c:valAx>
        <c:axId val="459402608"/>
        <c:scaling>
          <c:logBase val="10"/>
          <c:orientation val="minMax"/>
          <c:max val="300"/>
          <c:min val="0.1"/>
        </c:scaling>
        <c:delete val="0"/>
        <c:axPos val="l"/>
        <c:majorGridlines>
          <c:spPr>
            <a:ln w="12700">
              <a:solidFill>
                <a:schemeClr val="tx2"/>
              </a:solidFill>
              <a:prstDash val="sysDash"/>
            </a:ln>
          </c:spPr>
        </c:majorGridlines>
        <c:minorGridlines>
          <c:spPr>
            <a:ln>
              <a:solidFill>
                <a:schemeClr val="tx2">
                  <a:lumMod val="20000"/>
                  <a:lumOff val="80000"/>
                </a:schemeClr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>
                    <a:solidFill>
                      <a:schemeClr val="tx1"/>
                    </a:solidFill>
                  </a:defRPr>
                </a:pPr>
                <a:r>
                  <a:rPr lang="en-US" sz="1100">
                    <a:solidFill>
                      <a:schemeClr val="tx1"/>
                    </a:solidFill>
                  </a:rPr>
                  <a:t>dE/dX [MeV/(mg/cm2)</a:t>
                </a:r>
                <a:r>
                  <a:rPr lang="en-US" altLang="ja-JP" sz="1100">
                    <a:solidFill>
                      <a:schemeClr val="tx1"/>
                    </a:solidFill>
                  </a:rPr>
                  <a:t>]</a:t>
                </a:r>
                <a:endParaRPr lang="ja-JP" sz="1100">
                  <a:solidFill>
                    <a:schemeClr val="tx1"/>
                  </a:solidFill>
                </a:endParaRPr>
              </a:p>
            </c:rich>
          </c:tx>
          <c:layout>
            <c:manualLayout>
              <c:xMode val="edge"/>
              <c:yMode val="edge"/>
              <c:x val="6.4032134561833265E-2"/>
              <c:y val="0.10424737035343221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out"/>
        <c:tickLblPos val="nextTo"/>
        <c:spPr>
          <a:ln>
            <a:solidFill>
              <a:schemeClr val="tx2"/>
            </a:solidFill>
          </a:ln>
        </c:spPr>
        <c:txPr>
          <a:bodyPr/>
          <a:lstStyle/>
          <a:p>
            <a:pPr>
              <a:defRPr b="1">
                <a:solidFill>
                  <a:schemeClr val="tx1"/>
                </a:solidFill>
              </a:defRPr>
            </a:pPr>
            <a:endParaRPr lang="ja-JP"/>
          </a:p>
        </c:txPr>
        <c:crossAx val="459398296"/>
        <c:crosses val="autoZero"/>
        <c:crossBetween val="midCat"/>
      </c:valAx>
      <c:spPr>
        <a:noFill/>
        <a:ln>
          <a:solidFill>
            <a:schemeClr val="tx1">
              <a:lumMod val="50000"/>
              <a:lumOff val="50000"/>
            </a:schemeClr>
          </a:solidFill>
        </a:ln>
      </c:spPr>
    </c:plotArea>
    <c:legend>
      <c:legendPos val="r"/>
      <c:layout>
        <c:manualLayout>
          <c:xMode val="edge"/>
          <c:yMode val="edge"/>
          <c:x val="0.11640808092220296"/>
          <c:y val="5.3058151743328508E-2"/>
          <c:w val="0.29883496962925388"/>
          <c:h val="0.20255718035245596"/>
        </c:manualLayout>
      </c:layout>
      <c:overlay val="0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3175">
      <a:noFill/>
    </a:ln>
  </c:spPr>
  <c:txPr>
    <a:bodyPr/>
    <a:lstStyle/>
    <a:p>
      <a:pPr>
        <a:defRPr baseline="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altLang="ja-JP"/>
              <a:t>Strug.</a:t>
            </a:r>
            <a:r>
              <a:rPr lang="en-US" altLang="ja-JP" baseline="0"/>
              <a:t> Long</a:t>
            </a:r>
            <a:r>
              <a:rPr lang="en-US" altLang="ja-JP"/>
              <a:t> </a:t>
            </a:r>
          </a:p>
        </c:rich>
      </c:tx>
      <c:layout>
        <c:manualLayout>
          <c:xMode val="edge"/>
          <c:yMode val="edge"/>
          <c:x val="0.74960369617880696"/>
          <c:y val="4.734716487706845E-2"/>
        </c:manualLayout>
      </c:layout>
      <c:overlay val="1"/>
      <c:spPr>
        <a:solidFill>
          <a:schemeClr val="bg1"/>
        </a:solidFill>
        <a:ln>
          <a:solidFill>
            <a:srgbClr val="00B050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5.0907058670898057E-2"/>
          <c:y val="4.1004378353659665E-2"/>
          <c:w val="0.89444707244294086"/>
          <c:h val="0.90811762418586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'dbg11'!$L$9</c:f>
              <c:strCache>
                <c:ptCount val="1"/>
                <c:pt idx="0">
                  <c:v>srim40Ar_Air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'dbg11'!$L$223:$L$258</c:f>
              <c:numCache>
                <c:formatCode>0.00E+00</c:formatCode>
                <c:ptCount val="36"/>
                <c:pt idx="0">
                  <c:v>4.4000000000000004</c:v>
                </c:pt>
                <c:pt idx="1">
                  <c:v>6.67</c:v>
                </c:pt>
                <c:pt idx="2">
                  <c:v>8.6799999999999979</c:v>
                </c:pt>
                <c:pt idx="3">
                  <c:v>12.37</c:v>
                </c:pt>
                <c:pt idx="4">
                  <c:v>17.502000000000002</c:v>
                </c:pt>
                <c:pt idx="5">
                  <c:v>20.75</c:v>
                </c:pt>
                <c:pt idx="6">
                  <c:v>35.81</c:v>
                </c:pt>
                <c:pt idx="7">
                  <c:v>49.24</c:v>
                </c:pt>
                <c:pt idx="8">
                  <c:v>72.930000000000007</c:v>
                </c:pt>
                <c:pt idx="9">
                  <c:v>102.90600000000001</c:v>
                </c:pt>
                <c:pt idx="10">
                  <c:v>119.65</c:v>
                </c:pt>
                <c:pt idx="11">
                  <c:v>180.8</c:v>
                </c:pt>
                <c:pt idx="12">
                  <c:v>220.46</c:v>
                </c:pt>
                <c:pt idx="13">
                  <c:v>270.97000000000003</c:v>
                </c:pt>
                <c:pt idx="14">
                  <c:v>318.05799999999999</c:v>
                </c:pt>
                <c:pt idx="15">
                  <c:v>336.68</c:v>
                </c:pt>
                <c:pt idx="16">
                  <c:v>390.92</c:v>
                </c:pt>
                <c:pt idx="17">
                  <c:v>419.33</c:v>
                </c:pt>
                <c:pt idx="18">
                  <c:v>457.34</c:v>
                </c:pt>
                <c:pt idx="19">
                  <c:v>531.76</c:v>
                </c:pt>
                <c:pt idx="20">
                  <c:v>575.77</c:v>
                </c:pt>
                <c:pt idx="21">
                  <c:v>1020</c:v>
                </c:pt>
                <c:pt idx="22">
                  <c:v>1580</c:v>
                </c:pt>
                <c:pt idx="23">
                  <c:v>2750</c:v>
                </c:pt>
                <c:pt idx="24">
                  <c:v>5390</c:v>
                </c:pt>
                <c:pt idx="25">
                  <c:v>6990</c:v>
                </c:pt>
                <c:pt idx="26">
                  <c:v>23750</c:v>
                </c:pt>
                <c:pt idx="27">
                  <c:v>46130</c:v>
                </c:pt>
                <c:pt idx="28">
                  <c:v>99990</c:v>
                </c:pt>
                <c:pt idx="29">
                  <c:v>238284</c:v>
                </c:pt>
                <c:pt idx="30">
                  <c:v>328270</c:v>
                </c:pt>
                <c:pt idx="31">
                  <c:v>1240000</c:v>
                </c:pt>
                <c:pt idx="32">
                  <c:v>2380000</c:v>
                </c:pt>
                <c:pt idx="33">
                  <c:v>4840000</c:v>
                </c:pt>
                <c:pt idx="34">
                  <c:v>9986000</c:v>
                </c:pt>
                <c:pt idx="35">
                  <c:v>11390000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00F-43DE-8ECB-9B50B239028B}"/>
            </c:ext>
          </c:extLst>
        </c:ser>
        <c:ser>
          <c:idx val="1"/>
          <c:order val="1"/>
          <c:tx>
            <c:strRef>
              <c:f>'dbg11'!$M$9</c:f>
              <c:strCache>
                <c:ptCount val="1"/>
                <c:pt idx="0">
                  <c:v>srim84Kr_Air</c:v>
                </c:pt>
              </c:strCache>
            </c:strRef>
          </c:tx>
          <c:spPr>
            <a:ln w="19050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'dbg11'!$M$223:$M$258</c:f>
              <c:numCache>
                <c:formatCode>0.00E+00</c:formatCode>
                <c:ptCount val="36"/>
                <c:pt idx="0">
                  <c:v>4.7119999999999997</c:v>
                </c:pt>
                <c:pt idx="1">
                  <c:v>6.7860000000000005</c:v>
                </c:pt>
                <c:pt idx="2">
                  <c:v>8.549199999999999</c:v>
                </c:pt>
                <c:pt idx="3">
                  <c:v>11.676</c:v>
                </c:pt>
                <c:pt idx="4">
                  <c:v>15.932</c:v>
                </c:pt>
                <c:pt idx="5">
                  <c:v>18.617999999999999</c:v>
                </c:pt>
                <c:pt idx="6">
                  <c:v>31.065999999999999</c:v>
                </c:pt>
                <c:pt idx="7">
                  <c:v>44.006</c:v>
                </c:pt>
                <c:pt idx="8">
                  <c:v>69.644000000000005</c:v>
                </c:pt>
                <c:pt idx="9">
                  <c:v>104.61879999999999</c:v>
                </c:pt>
                <c:pt idx="10">
                  <c:v>126.41</c:v>
                </c:pt>
                <c:pt idx="11">
                  <c:v>215.702</c:v>
                </c:pt>
                <c:pt idx="12">
                  <c:v>282.78440000000001</c:v>
                </c:pt>
                <c:pt idx="13">
                  <c:v>370.16</c:v>
                </c:pt>
                <c:pt idx="14">
                  <c:v>448.93040000000002</c:v>
                </c:pt>
                <c:pt idx="15">
                  <c:v>484.44600000000003</c:v>
                </c:pt>
                <c:pt idx="16">
                  <c:v>561.92200000000003</c:v>
                </c:pt>
                <c:pt idx="17">
                  <c:v>600.18960000000004</c:v>
                </c:pt>
                <c:pt idx="18">
                  <c:v>646.59199999999998</c:v>
                </c:pt>
                <c:pt idx="19">
                  <c:v>717.4008</c:v>
                </c:pt>
                <c:pt idx="20">
                  <c:v>782.65600000000006</c:v>
                </c:pt>
                <c:pt idx="21">
                  <c:v>1064</c:v>
                </c:pt>
                <c:pt idx="22">
                  <c:v>1520.3999999999999</c:v>
                </c:pt>
                <c:pt idx="23">
                  <c:v>2362</c:v>
                </c:pt>
                <c:pt idx="24">
                  <c:v>3987.6</c:v>
                </c:pt>
                <c:pt idx="25">
                  <c:v>5584</c:v>
                </c:pt>
                <c:pt idx="26">
                  <c:v>13156</c:v>
                </c:pt>
                <c:pt idx="27">
                  <c:v>27788</c:v>
                </c:pt>
                <c:pt idx="28">
                  <c:v>59664</c:v>
                </c:pt>
                <c:pt idx="29">
                  <c:v>134076.80000000002</c:v>
                </c:pt>
                <c:pt idx="30">
                  <c:v>214064</c:v>
                </c:pt>
                <c:pt idx="31">
                  <c:v>594450</c:v>
                </c:pt>
                <c:pt idx="32">
                  <c:v>1286000.0000000002</c:v>
                </c:pt>
                <c:pt idx="33">
                  <c:v>2656000</c:v>
                </c:pt>
                <c:pt idx="34">
                  <c:v>5318000</c:v>
                </c:pt>
                <c:pt idx="35">
                  <c:v>6460400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00F-43DE-8ECB-9B50B239028B}"/>
            </c:ext>
          </c:extLst>
        </c:ser>
        <c:ser>
          <c:idx val="2"/>
          <c:order val="2"/>
          <c:tx>
            <c:strRef>
              <c:f>'dbg11'!$N$9</c:f>
              <c:strCache>
                <c:ptCount val="1"/>
                <c:pt idx="0">
                  <c:v>srim132Xe_Air</c:v>
                </c:pt>
              </c:strCache>
            </c:strRef>
          </c:tx>
          <c:spPr>
            <a:ln w="19050">
              <a:solidFill>
                <a:srgbClr val="6600FF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'dbg11'!$N$223:$N$258</c:f>
              <c:numCache>
                <c:formatCode>0.00E+00</c:formatCode>
                <c:ptCount val="36"/>
                <c:pt idx="0">
                  <c:v>5.1760000000000002</c:v>
                </c:pt>
                <c:pt idx="1">
                  <c:v>7.2460000000000004</c:v>
                </c:pt>
                <c:pt idx="2">
                  <c:v>8.9603999999999999</c:v>
                </c:pt>
                <c:pt idx="3">
                  <c:v>11.933999999999999</c:v>
                </c:pt>
                <c:pt idx="4">
                  <c:v>15.882</c:v>
                </c:pt>
                <c:pt idx="5">
                  <c:v>18.32</c:v>
                </c:pt>
                <c:pt idx="6">
                  <c:v>29.536799999999999</c:v>
                </c:pt>
                <c:pt idx="7">
                  <c:v>39.922799999999995</c:v>
                </c:pt>
                <c:pt idx="8">
                  <c:v>59.97</c:v>
                </c:pt>
                <c:pt idx="9">
                  <c:v>88.568399999999997</c:v>
                </c:pt>
                <c:pt idx="10">
                  <c:v>106.148</c:v>
                </c:pt>
                <c:pt idx="11">
                  <c:v>182.0676</c:v>
                </c:pt>
                <c:pt idx="12">
                  <c:v>240.75959999999998</c:v>
                </c:pt>
                <c:pt idx="13">
                  <c:v>332.63599999999997</c:v>
                </c:pt>
                <c:pt idx="14">
                  <c:v>428.89640000000003</c:v>
                </c:pt>
                <c:pt idx="15">
                  <c:v>469.51000000000005</c:v>
                </c:pt>
                <c:pt idx="16">
                  <c:v>574.17079999999999</c:v>
                </c:pt>
                <c:pt idx="17">
                  <c:v>618.92959999999994</c:v>
                </c:pt>
                <c:pt idx="18">
                  <c:v>686.35799999999995</c:v>
                </c:pt>
                <c:pt idx="19">
                  <c:v>784.13480000000004</c:v>
                </c:pt>
                <c:pt idx="20">
                  <c:v>835.44200000000001</c:v>
                </c:pt>
                <c:pt idx="21">
                  <c:v>1153.5999999999999</c:v>
                </c:pt>
                <c:pt idx="22">
                  <c:v>1452</c:v>
                </c:pt>
                <c:pt idx="23">
                  <c:v>2266</c:v>
                </c:pt>
                <c:pt idx="24">
                  <c:v>3805.9999999999995</c:v>
                </c:pt>
                <c:pt idx="25">
                  <c:v>4696</c:v>
                </c:pt>
                <c:pt idx="26">
                  <c:v>11669.2</c:v>
                </c:pt>
                <c:pt idx="27">
                  <c:v>19521.2</c:v>
                </c:pt>
                <c:pt idx="28">
                  <c:v>45354</c:v>
                </c:pt>
                <c:pt idx="29">
                  <c:v>106186.80000000002</c:v>
                </c:pt>
                <c:pt idx="30">
                  <c:v>145484</c:v>
                </c:pt>
                <c:pt idx="31">
                  <c:v>467652.39999999997</c:v>
                </c:pt>
                <c:pt idx="32">
                  <c:v>820380.00000000012</c:v>
                </c:pt>
                <c:pt idx="33">
                  <c:v>1896000</c:v>
                </c:pt>
                <c:pt idx="34">
                  <c:v>4003199.9999999995</c:v>
                </c:pt>
                <c:pt idx="35">
                  <c:v>4597200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00F-43DE-8ECB-9B50B239028B}"/>
            </c:ext>
          </c:extLst>
        </c:ser>
        <c:ser>
          <c:idx val="3"/>
          <c:order val="3"/>
          <c:tx>
            <c:strRef>
              <c:f>'dbg11'!$O$9</c:f>
              <c:strCache>
                <c:ptCount val="1"/>
                <c:pt idx="0">
                  <c:v>srim181Ta_Air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'dbg11'!$O$223:$O$258</c:f>
              <c:numCache>
                <c:formatCode>0.00E+00</c:formatCode>
                <c:ptCount val="36"/>
                <c:pt idx="0">
                  <c:v>5.6035000000000004</c:v>
                </c:pt>
                <c:pt idx="1">
                  <c:v>7.7248000000000001</c:v>
                </c:pt>
                <c:pt idx="2">
                  <c:v>9.4383999999999997</c:v>
                </c:pt>
                <c:pt idx="3">
                  <c:v>12.377000000000001</c:v>
                </c:pt>
                <c:pt idx="4">
                  <c:v>16.161999999999999</c:v>
                </c:pt>
                <c:pt idx="5">
                  <c:v>18.472000000000001</c:v>
                </c:pt>
                <c:pt idx="6">
                  <c:v>28.992800000000003</c:v>
                </c:pt>
                <c:pt idx="7">
                  <c:v>38.530200000000001</c:v>
                </c:pt>
                <c:pt idx="8">
                  <c:v>56.845999999999997</c:v>
                </c:pt>
                <c:pt idx="9">
                  <c:v>82.266800000000003</c:v>
                </c:pt>
                <c:pt idx="10">
                  <c:v>97.707499999999996</c:v>
                </c:pt>
                <c:pt idx="11">
                  <c:v>167.45680000000002</c:v>
                </c:pt>
                <c:pt idx="12">
                  <c:v>230.4736</c:v>
                </c:pt>
                <c:pt idx="13">
                  <c:v>344.33499999999998</c:v>
                </c:pt>
                <c:pt idx="14">
                  <c:v>465.52680000000004</c:v>
                </c:pt>
                <c:pt idx="15">
                  <c:v>517.60200000000009</c:v>
                </c:pt>
                <c:pt idx="16">
                  <c:v>664.52799999999991</c:v>
                </c:pt>
                <c:pt idx="17">
                  <c:v>732.00900000000001</c:v>
                </c:pt>
                <c:pt idx="18">
                  <c:v>824.29100000000005</c:v>
                </c:pt>
                <c:pt idx="19">
                  <c:v>918.6404</c:v>
                </c:pt>
                <c:pt idx="20">
                  <c:v>964.39400000000001</c:v>
                </c:pt>
                <c:pt idx="21">
                  <c:v>1299.2</c:v>
                </c:pt>
                <c:pt idx="22">
                  <c:v>1704.6</c:v>
                </c:pt>
                <c:pt idx="23">
                  <c:v>2643</c:v>
                </c:pt>
                <c:pt idx="24">
                  <c:v>3900.7999999999997</c:v>
                </c:pt>
                <c:pt idx="25">
                  <c:v>4636.5</c:v>
                </c:pt>
                <c:pt idx="26">
                  <c:v>10984.4</c:v>
                </c:pt>
                <c:pt idx="27">
                  <c:v>19595.400000000001</c:v>
                </c:pt>
                <c:pt idx="28">
                  <c:v>43249</c:v>
                </c:pt>
                <c:pt idx="29">
                  <c:v>82074</c:v>
                </c:pt>
                <c:pt idx="30">
                  <c:v>108321</c:v>
                </c:pt>
                <c:pt idx="31">
                  <c:v>353808.39999999997</c:v>
                </c:pt>
                <c:pt idx="32">
                  <c:v>710011.4</c:v>
                </c:pt>
                <c:pt idx="33">
                  <c:v>1633000</c:v>
                </c:pt>
                <c:pt idx="34">
                  <c:v>2906000</c:v>
                </c:pt>
                <c:pt idx="35">
                  <c:v>3268000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00F-43DE-8ECB-9B50B239028B}"/>
            </c:ext>
          </c:extLst>
        </c:ser>
        <c:ser>
          <c:idx val="4"/>
          <c:order val="4"/>
          <c:tx>
            <c:strRef>
              <c:f>'dbg11'!$P$9</c:f>
              <c:strCache>
                <c:ptCount val="1"/>
                <c:pt idx="0">
                  <c:v>srim197Au_Air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'dbg11'!$P$223:$P$258</c:f>
              <c:numCache>
                <c:formatCode>0.00E+00</c:formatCode>
                <c:ptCount val="36"/>
                <c:pt idx="0">
                  <c:v>5.4040000000000008</c:v>
                </c:pt>
                <c:pt idx="1">
                  <c:v>7.4172000000000002</c:v>
                </c:pt>
                <c:pt idx="2">
                  <c:v>9.0215999999999994</c:v>
                </c:pt>
                <c:pt idx="3">
                  <c:v>11.734</c:v>
                </c:pt>
                <c:pt idx="4">
                  <c:v>15.160399999999999</c:v>
                </c:pt>
                <c:pt idx="5">
                  <c:v>17.234000000000002</c:v>
                </c:pt>
                <c:pt idx="6">
                  <c:v>26.393199999999997</c:v>
                </c:pt>
                <c:pt idx="7">
                  <c:v>34.412599999999998</c:v>
                </c:pt>
                <c:pt idx="8">
                  <c:v>49.061500000000002</c:v>
                </c:pt>
                <c:pt idx="9">
                  <c:v>68.816800000000001</c:v>
                </c:pt>
                <c:pt idx="10">
                  <c:v>81.211500000000001</c:v>
                </c:pt>
                <c:pt idx="11">
                  <c:v>137.79599999999999</c:v>
                </c:pt>
                <c:pt idx="12">
                  <c:v>191.86299999999997</c:v>
                </c:pt>
                <c:pt idx="13">
                  <c:v>298.71100000000001</c:v>
                </c:pt>
                <c:pt idx="14">
                  <c:v>429.87920000000003</c:v>
                </c:pt>
                <c:pt idx="15">
                  <c:v>500.48599999999999</c:v>
                </c:pt>
                <c:pt idx="16">
                  <c:v>695.1400000000001</c:v>
                </c:pt>
                <c:pt idx="17">
                  <c:v>778.04780000000005</c:v>
                </c:pt>
                <c:pt idx="18">
                  <c:v>874.97299999999996</c:v>
                </c:pt>
                <c:pt idx="19">
                  <c:v>960.48040000000003</c:v>
                </c:pt>
                <c:pt idx="20">
                  <c:v>1014.672</c:v>
                </c:pt>
                <c:pt idx="21">
                  <c:v>1322.8</c:v>
                </c:pt>
                <c:pt idx="22">
                  <c:v>1733.8</c:v>
                </c:pt>
                <c:pt idx="23">
                  <c:v>2685.5</c:v>
                </c:pt>
                <c:pt idx="24">
                  <c:v>3839.2000000000003</c:v>
                </c:pt>
                <c:pt idx="25">
                  <c:v>4747</c:v>
                </c:pt>
                <c:pt idx="26">
                  <c:v>10541.6</c:v>
                </c:pt>
                <c:pt idx="27">
                  <c:v>19188.2</c:v>
                </c:pt>
                <c:pt idx="28">
                  <c:v>42011</c:v>
                </c:pt>
                <c:pt idx="29">
                  <c:v>75874</c:v>
                </c:pt>
                <c:pt idx="30">
                  <c:v>106857.50000000001</c:v>
                </c:pt>
                <c:pt idx="31">
                  <c:v>317742.8</c:v>
                </c:pt>
                <c:pt idx="32">
                  <c:v>645081.59999999998</c:v>
                </c:pt>
                <c:pt idx="33">
                  <c:v>1487000</c:v>
                </c:pt>
                <c:pt idx="34">
                  <c:v>2569200</c:v>
                </c:pt>
                <c:pt idx="35">
                  <c:v>2879500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00F-43DE-8ECB-9B50B239028B}"/>
            </c:ext>
          </c:extLst>
        </c:ser>
        <c:ser>
          <c:idx val="5"/>
          <c:order val="5"/>
          <c:tx>
            <c:strRef>
              <c:f>'dbg11'!$Q$9</c:f>
              <c:strCache>
                <c:ptCount val="1"/>
              </c:strCache>
            </c:strRef>
          </c:tx>
          <c:spPr>
            <a:ln w="19050">
              <a:solidFill>
                <a:srgbClr val="00CC00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'dbg11'!$Q$223:$Q$258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00F-43DE-8ECB-9B50B239028B}"/>
            </c:ext>
          </c:extLst>
        </c:ser>
        <c:ser>
          <c:idx val="6"/>
          <c:order val="6"/>
          <c:tx>
            <c:strRef>
              <c:f>'dbg11'!$R$9</c:f>
              <c:strCache>
                <c:ptCount val="1"/>
              </c:strCache>
            </c:strRef>
          </c:tx>
          <c:spPr>
            <a:ln w="19050">
              <a:solidFill>
                <a:srgbClr val="99FF33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'dbg11'!$R$223:$R$258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00F-43DE-8ECB-9B50B239028B}"/>
            </c:ext>
          </c:extLst>
        </c:ser>
        <c:ser>
          <c:idx val="7"/>
          <c:order val="7"/>
          <c:tx>
            <c:strRef>
              <c:f>'dbg11'!$S$9</c:f>
              <c:strCache>
                <c:ptCount val="1"/>
              </c:strCache>
            </c:strRef>
          </c:tx>
          <c:spPr>
            <a:ln w="19050">
              <a:solidFill>
                <a:srgbClr val="FF9900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'dbg11'!$S$223:$S$258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00F-43DE-8ECB-9B50B239028B}"/>
            </c:ext>
          </c:extLst>
        </c:ser>
        <c:ser>
          <c:idx val="8"/>
          <c:order val="8"/>
          <c:tx>
            <c:strRef>
              <c:f>'dbg11'!$T$9</c:f>
              <c:strCache>
                <c:ptCount val="1"/>
              </c:strCache>
            </c:strRef>
          </c:tx>
          <c:spPr>
            <a:ln w="19050">
              <a:solidFill>
                <a:srgbClr val="996633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'dbg11'!$T$223:$T$258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00F-43DE-8ECB-9B50B239028B}"/>
            </c:ext>
          </c:extLst>
        </c:ser>
        <c:ser>
          <c:idx val="9"/>
          <c:order val="9"/>
          <c:tx>
            <c:strRef>
              <c:f>'dbg11'!$U$9</c:f>
              <c:strCache>
                <c:ptCount val="1"/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none"/>
          </c:marker>
          <c:xVal>
            <c:numRef>
              <c:f>'dbg11'!$K$223:$K$258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'dbg11'!$U$223:$U$258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A00F-43DE-8ECB-9B50B23902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401040"/>
        <c:axId val="459395944"/>
      </c:scatterChart>
      <c:valAx>
        <c:axId val="459401040"/>
        <c:scaling>
          <c:logBase val="10"/>
          <c:orientation val="minMax"/>
        </c:scaling>
        <c:delete val="0"/>
        <c:axPos val="b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  <a:prstDash val="dash"/>
            </a:ln>
          </c:spPr>
        </c:majorGridlines>
        <c:minorGridlines>
          <c:spPr>
            <a:ln>
              <a:solidFill>
                <a:srgbClr val="CCECFF"/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E</a:t>
                </a:r>
                <a:r>
                  <a:rPr lang="en-US" sz="1100" baseline="0"/>
                  <a:t> beam</a:t>
                </a:r>
                <a:r>
                  <a:rPr lang="en-US" sz="1100"/>
                  <a:t> [MeV/A]</a:t>
                </a:r>
                <a:endParaRPr lang="ja-JP" sz="1100"/>
              </a:p>
            </c:rich>
          </c:tx>
          <c:layout>
            <c:manualLayout>
              <c:xMode val="edge"/>
              <c:yMode val="edge"/>
              <c:x val="0.73793403517444456"/>
              <c:y val="0.90315295389270966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in"/>
        <c:tickLblPos val="nextTo"/>
        <c:txPr>
          <a:bodyPr/>
          <a:lstStyle/>
          <a:p>
            <a:pPr>
              <a:defRPr b="1"/>
            </a:pPr>
            <a:endParaRPr lang="ja-JP"/>
          </a:p>
        </c:txPr>
        <c:crossAx val="459395944"/>
        <c:crosses val="autoZero"/>
        <c:crossBetween val="midCat"/>
        <c:majorUnit val="10"/>
      </c:valAx>
      <c:valAx>
        <c:axId val="459395944"/>
        <c:scaling>
          <c:logBase val="10"/>
          <c:orientation val="minMax"/>
        </c:scaling>
        <c:delete val="0"/>
        <c:axPos val="l"/>
        <c:majorGridlines>
          <c:spPr>
            <a:ln w="12700">
              <a:solidFill>
                <a:schemeClr val="tx2"/>
              </a:solidFill>
              <a:prstDash val="sysDash"/>
            </a:ln>
          </c:spPr>
        </c:majorGridlines>
        <c:minorGridlines>
          <c:spPr>
            <a:ln>
              <a:solidFill>
                <a:schemeClr val="tx2">
                  <a:lumMod val="20000"/>
                  <a:lumOff val="80000"/>
                </a:schemeClr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>
                    <a:solidFill>
                      <a:schemeClr val="tx1"/>
                    </a:solidFill>
                  </a:defRPr>
                </a:pPr>
                <a:r>
                  <a:rPr lang="en-US" sz="1100">
                    <a:solidFill>
                      <a:schemeClr val="tx1"/>
                    </a:solidFill>
                  </a:rPr>
                  <a:t>Struggling [um]</a:t>
                </a:r>
                <a:endParaRPr lang="ja-JP" sz="1100">
                  <a:solidFill>
                    <a:schemeClr val="tx1"/>
                  </a:solidFill>
                </a:endParaRPr>
              </a:p>
            </c:rich>
          </c:tx>
          <c:layout>
            <c:manualLayout>
              <c:xMode val="edge"/>
              <c:yMode val="edge"/>
              <c:x val="5.9118238023731409E-2"/>
              <c:y val="0.3476144773879381"/>
            </c:manualLayout>
          </c:layout>
          <c:overlay val="0"/>
          <c:spPr>
            <a:solidFill>
              <a:schemeClr val="bg1"/>
            </a:solidFill>
          </c:spPr>
        </c:title>
        <c:numFmt formatCode="0.E+00" sourceLinked="0"/>
        <c:majorTickMark val="cross"/>
        <c:minorTickMark val="out"/>
        <c:tickLblPos val="nextTo"/>
        <c:spPr>
          <a:ln>
            <a:solidFill>
              <a:schemeClr val="tx2"/>
            </a:solidFill>
          </a:ln>
        </c:spPr>
        <c:txPr>
          <a:bodyPr/>
          <a:lstStyle/>
          <a:p>
            <a:pPr>
              <a:defRPr b="1">
                <a:solidFill>
                  <a:schemeClr val="tx1"/>
                </a:solidFill>
              </a:defRPr>
            </a:pPr>
            <a:endParaRPr lang="ja-JP"/>
          </a:p>
        </c:txPr>
        <c:crossAx val="459401040"/>
        <c:crosses val="autoZero"/>
        <c:crossBetween val="midCat"/>
      </c:valAx>
      <c:spPr>
        <a:noFill/>
        <a:ln>
          <a:solidFill>
            <a:schemeClr val="tx1">
              <a:lumMod val="50000"/>
              <a:lumOff val="50000"/>
            </a:schemeClr>
          </a:solidFill>
        </a:ln>
      </c:spPr>
    </c:plotArea>
    <c:legend>
      <c:legendPos val="r"/>
      <c:layout>
        <c:manualLayout>
          <c:xMode val="edge"/>
          <c:yMode val="edge"/>
          <c:x val="9.6752494769795569E-2"/>
          <c:y val="5.510325348311422E-2"/>
          <c:w val="0.31840042396953033"/>
          <c:h val="0.20255718035245596"/>
        </c:manualLayout>
      </c:layout>
      <c:overlay val="0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3175">
      <a:noFill/>
    </a:ln>
  </c:spPr>
  <c:txPr>
    <a:bodyPr/>
    <a:lstStyle/>
    <a:p>
      <a:pPr>
        <a:defRPr baseline="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altLang="ja-JP"/>
              <a:t>Strug.</a:t>
            </a:r>
            <a:r>
              <a:rPr lang="en-US" altLang="ja-JP" baseline="0"/>
              <a:t> Latr</a:t>
            </a:r>
            <a:r>
              <a:rPr lang="en-US" altLang="ja-JP"/>
              <a:t> </a:t>
            </a:r>
          </a:p>
        </c:rich>
      </c:tx>
      <c:layout>
        <c:manualLayout>
          <c:xMode val="edge"/>
          <c:yMode val="edge"/>
          <c:x val="0.74960369617880696"/>
          <c:y val="4.734716487706845E-2"/>
        </c:manualLayout>
      </c:layout>
      <c:overlay val="1"/>
      <c:spPr>
        <a:solidFill>
          <a:schemeClr val="bg1"/>
        </a:solidFill>
        <a:ln>
          <a:solidFill>
            <a:srgbClr val="00B050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5.0907058670898057E-2"/>
          <c:y val="4.1004378353659665E-2"/>
          <c:w val="0.89444707244294086"/>
          <c:h val="0.90811762418586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'dbg11'!$L$9</c:f>
              <c:strCache>
                <c:ptCount val="1"/>
                <c:pt idx="0">
                  <c:v>srim40Ar_Air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'dbg11'!$L$262:$L$297</c:f>
              <c:numCache>
                <c:formatCode>0.00E+00</c:formatCode>
                <c:ptCount val="36"/>
                <c:pt idx="0">
                  <c:v>3.38</c:v>
                </c:pt>
                <c:pt idx="1">
                  <c:v>5.19</c:v>
                </c:pt>
                <c:pt idx="2">
                  <c:v>6.7799999999999994</c:v>
                </c:pt>
                <c:pt idx="3">
                  <c:v>9.66</c:v>
                </c:pt>
                <c:pt idx="4">
                  <c:v>13.627999999999998</c:v>
                </c:pt>
                <c:pt idx="5">
                  <c:v>16.149999999999999</c:v>
                </c:pt>
                <c:pt idx="6">
                  <c:v>28.17</c:v>
                </c:pt>
                <c:pt idx="7">
                  <c:v>39.65</c:v>
                </c:pt>
                <c:pt idx="8">
                  <c:v>61.55</c:v>
                </c:pt>
                <c:pt idx="9">
                  <c:v>92.213999999999999</c:v>
                </c:pt>
                <c:pt idx="10">
                  <c:v>111.05</c:v>
                </c:pt>
                <c:pt idx="11">
                  <c:v>187.37</c:v>
                </c:pt>
                <c:pt idx="12">
                  <c:v>242.96</c:v>
                </c:pt>
                <c:pt idx="13">
                  <c:v>321.12</c:v>
                </c:pt>
                <c:pt idx="14">
                  <c:v>394.57799999999997</c:v>
                </c:pt>
                <c:pt idx="15">
                  <c:v>427.18</c:v>
                </c:pt>
                <c:pt idx="16">
                  <c:v>507.62</c:v>
                </c:pt>
                <c:pt idx="17">
                  <c:v>541.46</c:v>
                </c:pt>
                <c:pt idx="18">
                  <c:v>577.55999999999995</c:v>
                </c:pt>
                <c:pt idx="19">
                  <c:v>610.49399999999991</c:v>
                </c:pt>
                <c:pt idx="20">
                  <c:v>627.87</c:v>
                </c:pt>
                <c:pt idx="21">
                  <c:v>702.65</c:v>
                </c:pt>
                <c:pt idx="22">
                  <c:v>778.38</c:v>
                </c:pt>
                <c:pt idx="23">
                  <c:v>950.48</c:v>
                </c:pt>
                <c:pt idx="24">
                  <c:v>1266</c:v>
                </c:pt>
                <c:pt idx="25">
                  <c:v>1510</c:v>
                </c:pt>
                <c:pt idx="26">
                  <c:v>3170</c:v>
                </c:pt>
                <c:pt idx="27">
                  <c:v>5530</c:v>
                </c:pt>
                <c:pt idx="28">
                  <c:v>11790</c:v>
                </c:pt>
                <c:pt idx="29">
                  <c:v>24898</c:v>
                </c:pt>
                <c:pt idx="30">
                  <c:v>35850</c:v>
                </c:pt>
                <c:pt idx="31">
                  <c:v>111670</c:v>
                </c:pt>
                <c:pt idx="32">
                  <c:v>212240</c:v>
                </c:pt>
                <c:pt idx="33">
                  <c:v>453570</c:v>
                </c:pt>
                <c:pt idx="34">
                  <c:v>853504</c:v>
                </c:pt>
                <c:pt idx="35">
                  <c:v>988892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E0F-4BB8-8E0D-401355B11F3F}"/>
            </c:ext>
          </c:extLst>
        </c:ser>
        <c:ser>
          <c:idx val="1"/>
          <c:order val="1"/>
          <c:tx>
            <c:strRef>
              <c:f>'dbg11'!$M$9</c:f>
              <c:strCache>
                <c:ptCount val="1"/>
                <c:pt idx="0">
                  <c:v>srim84Kr_Air</c:v>
                </c:pt>
              </c:strCache>
            </c:strRef>
          </c:tx>
          <c:spPr>
            <a:ln w="19050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'dbg11'!$M$262:$M$297</c:f>
              <c:numCache>
                <c:formatCode>0.00E+00</c:formatCode>
                <c:ptCount val="36"/>
                <c:pt idx="0">
                  <c:v>3.6760000000000002</c:v>
                </c:pt>
                <c:pt idx="1">
                  <c:v>5.46</c:v>
                </c:pt>
                <c:pt idx="2">
                  <c:v>6.9943999999999988</c:v>
                </c:pt>
                <c:pt idx="3">
                  <c:v>9.7140000000000004</c:v>
                </c:pt>
                <c:pt idx="4">
                  <c:v>13.398</c:v>
                </c:pt>
                <c:pt idx="5">
                  <c:v>15.709999999999999</c:v>
                </c:pt>
                <c:pt idx="6">
                  <c:v>26.501999999999999</c:v>
                </c:pt>
                <c:pt idx="7">
                  <c:v>37.316400000000002</c:v>
                </c:pt>
                <c:pt idx="8">
                  <c:v>60.04</c:v>
                </c:pt>
                <c:pt idx="9">
                  <c:v>93.961600000000004</c:v>
                </c:pt>
                <c:pt idx="10">
                  <c:v>116.078</c:v>
                </c:pt>
                <c:pt idx="11">
                  <c:v>218.17</c:v>
                </c:pt>
                <c:pt idx="12">
                  <c:v>302.56920000000002</c:v>
                </c:pt>
                <c:pt idx="13">
                  <c:v>426.72</c:v>
                </c:pt>
                <c:pt idx="14">
                  <c:v>544.95400000000006</c:v>
                </c:pt>
                <c:pt idx="15">
                  <c:v>596.34400000000005</c:v>
                </c:pt>
                <c:pt idx="16">
                  <c:v>721.45999999999992</c:v>
                </c:pt>
                <c:pt idx="17">
                  <c:v>770.4896</c:v>
                </c:pt>
                <c:pt idx="18">
                  <c:v>818.46999999999991</c:v>
                </c:pt>
                <c:pt idx="19">
                  <c:v>857.66399999999999</c:v>
                </c:pt>
                <c:pt idx="20">
                  <c:v>876.21199999999999</c:v>
                </c:pt>
                <c:pt idx="21">
                  <c:v>943.31400000000008</c:v>
                </c:pt>
                <c:pt idx="22">
                  <c:v>996.58639999999991</c:v>
                </c:pt>
                <c:pt idx="23">
                  <c:v>1092</c:v>
                </c:pt>
                <c:pt idx="24">
                  <c:v>1233.2</c:v>
                </c:pt>
                <c:pt idx="25">
                  <c:v>1338</c:v>
                </c:pt>
                <c:pt idx="26">
                  <c:v>2000</c:v>
                </c:pt>
                <c:pt idx="27">
                  <c:v>2956.4</c:v>
                </c:pt>
                <c:pt idx="28">
                  <c:v>5526</c:v>
                </c:pt>
                <c:pt idx="29">
                  <c:v>10788</c:v>
                </c:pt>
                <c:pt idx="30">
                  <c:v>15114</c:v>
                </c:pt>
                <c:pt idx="31">
                  <c:v>44192</c:v>
                </c:pt>
                <c:pt idx="32">
                  <c:v>82226.800000000017</c:v>
                </c:pt>
                <c:pt idx="33">
                  <c:v>172710</c:v>
                </c:pt>
                <c:pt idx="34">
                  <c:v>321428.39999999997</c:v>
                </c:pt>
                <c:pt idx="35">
                  <c:v>371447.6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E0F-4BB8-8E0D-401355B11F3F}"/>
            </c:ext>
          </c:extLst>
        </c:ser>
        <c:ser>
          <c:idx val="2"/>
          <c:order val="2"/>
          <c:tx>
            <c:strRef>
              <c:f>'dbg11'!$N$9</c:f>
              <c:strCache>
                <c:ptCount val="1"/>
                <c:pt idx="0">
                  <c:v>srim132Xe_Air</c:v>
                </c:pt>
              </c:strCache>
            </c:strRef>
          </c:tx>
          <c:spPr>
            <a:ln w="19050">
              <a:solidFill>
                <a:srgbClr val="6600FF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'dbg11'!$N$262:$N$297</c:f>
              <c:numCache>
                <c:formatCode>0.00E+00</c:formatCode>
                <c:ptCount val="36"/>
                <c:pt idx="0">
                  <c:v>3.972</c:v>
                </c:pt>
                <c:pt idx="1">
                  <c:v>5.7935999999999996</c:v>
                </c:pt>
                <c:pt idx="2">
                  <c:v>7.3367999999999993</c:v>
                </c:pt>
                <c:pt idx="3">
                  <c:v>10.036</c:v>
                </c:pt>
                <c:pt idx="4">
                  <c:v>13.6272</c:v>
                </c:pt>
                <c:pt idx="5">
                  <c:v>15.853999999999999</c:v>
                </c:pt>
                <c:pt idx="6">
                  <c:v>26.065999999999999</c:v>
                </c:pt>
                <c:pt idx="7">
                  <c:v>35.6252</c:v>
                </c:pt>
                <c:pt idx="8">
                  <c:v>54.239999999999995</c:v>
                </c:pt>
                <c:pt idx="9">
                  <c:v>81.691599999999994</c:v>
                </c:pt>
                <c:pt idx="10">
                  <c:v>99.634</c:v>
                </c:pt>
                <c:pt idx="11">
                  <c:v>182.82079999999999</c:v>
                </c:pt>
                <c:pt idx="12">
                  <c:v>254.73679999999996</c:v>
                </c:pt>
                <c:pt idx="13">
                  <c:v>371.24400000000003</c:v>
                </c:pt>
                <c:pt idx="14">
                  <c:v>495.22879999999998</c:v>
                </c:pt>
                <c:pt idx="15">
                  <c:v>553.86599999999999</c:v>
                </c:pt>
                <c:pt idx="16">
                  <c:v>702.50280000000009</c:v>
                </c:pt>
                <c:pt idx="17">
                  <c:v>763.54079999999999</c:v>
                </c:pt>
                <c:pt idx="18">
                  <c:v>823.28600000000006</c:v>
                </c:pt>
                <c:pt idx="19">
                  <c:v>870.29200000000003</c:v>
                </c:pt>
                <c:pt idx="20">
                  <c:v>891.78399999999999</c:v>
                </c:pt>
                <c:pt idx="21">
                  <c:v>961.80559999999991</c:v>
                </c:pt>
                <c:pt idx="22">
                  <c:v>1008.4</c:v>
                </c:pt>
                <c:pt idx="23">
                  <c:v>1092</c:v>
                </c:pt>
                <c:pt idx="24">
                  <c:v>1191.2</c:v>
                </c:pt>
                <c:pt idx="25">
                  <c:v>1264</c:v>
                </c:pt>
                <c:pt idx="26">
                  <c:v>1670.4</c:v>
                </c:pt>
                <c:pt idx="27">
                  <c:v>2230.7999999999997</c:v>
                </c:pt>
                <c:pt idx="28">
                  <c:v>3706</c:v>
                </c:pt>
                <c:pt idx="29">
                  <c:v>6721.6</c:v>
                </c:pt>
                <c:pt idx="30">
                  <c:v>9172</c:v>
                </c:pt>
                <c:pt idx="31">
                  <c:v>25505.999999999996</c:v>
                </c:pt>
                <c:pt idx="32">
                  <c:v>46536.800000000003</c:v>
                </c:pt>
                <c:pt idx="33">
                  <c:v>96200</c:v>
                </c:pt>
                <c:pt idx="34">
                  <c:v>177423.19999999998</c:v>
                </c:pt>
                <c:pt idx="35">
                  <c:v>204694.39999999999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E0F-4BB8-8E0D-401355B11F3F}"/>
            </c:ext>
          </c:extLst>
        </c:ser>
        <c:ser>
          <c:idx val="3"/>
          <c:order val="3"/>
          <c:tx>
            <c:strRef>
              <c:f>'dbg11'!$O$9</c:f>
              <c:strCache>
                <c:ptCount val="1"/>
                <c:pt idx="0">
                  <c:v>srim181Ta_Air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'dbg11'!$O$262:$O$297</c:f>
              <c:numCache>
                <c:formatCode>0.00E+00</c:formatCode>
                <c:ptCount val="36"/>
                <c:pt idx="0">
                  <c:v>4.2215000000000007</c:v>
                </c:pt>
                <c:pt idx="1">
                  <c:v>6.0804</c:v>
                </c:pt>
                <c:pt idx="2">
                  <c:v>7.6339999999999995</c:v>
                </c:pt>
                <c:pt idx="3">
                  <c:v>10.334000000000001</c:v>
                </c:pt>
                <c:pt idx="4">
                  <c:v>13.8628</c:v>
                </c:pt>
                <c:pt idx="5">
                  <c:v>16.038</c:v>
                </c:pt>
                <c:pt idx="6">
                  <c:v>25.879200000000001</c:v>
                </c:pt>
                <c:pt idx="7">
                  <c:v>34.821199999999997</c:v>
                </c:pt>
                <c:pt idx="8">
                  <c:v>51.972999999999999</c:v>
                </c:pt>
                <c:pt idx="9">
                  <c:v>76.845600000000005</c:v>
                </c:pt>
                <c:pt idx="10">
                  <c:v>92.790499999999994</c:v>
                </c:pt>
                <c:pt idx="11">
                  <c:v>167.06800000000001</c:v>
                </c:pt>
                <c:pt idx="12">
                  <c:v>236.88419999999999</c:v>
                </c:pt>
                <c:pt idx="13">
                  <c:v>366.50200000000001</c:v>
                </c:pt>
                <c:pt idx="14">
                  <c:v>521.99760000000003</c:v>
                </c:pt>
                <c:pt idx="15">
                  <c:v>598.37149999999997</c:v>
                </c:pt>
                <c:pt idx="16">
                  <c:v>794.23800000000006</c:v>
                </c:pt>
                <c:pt idx="17">
                  <c:v>875.01019999999994</c:v>
                </c:pt>
                <c:pt idx="18">
                  <c:v>954.59400000000005</c:v>
                </c:pt>
                <c:pt idx="19">
                  <c:v>1014.8</c:v>
                </c:pt>
                <c:pt idx="20">
                  <c:v>1040.5</c:v>
                </c:pt>
                <c:pt idx="21">
                  <c:v>1124.8</c:v>
                </c:pt>
                <c:pt idx="22">
                  <c:v>1178.5999999999999</c:v>
                </c:pt>
                <c:pt idx="23">
                  <c:v>1271</c:v>
                </c:pt>
                <c:pt idx="24">
                  <c:v>1379.6</c:v>
                </c:pt>
                <c:pt idx="25">
                  <c:v>1452</c:v>
                </c:pt>
                <c:pt idx="26">
                  <c:v>1834</c:v>
                </c:pt>
                <c:pt idx="27">
                  <c:v>2281.8000000000002</c:v>
                </c:pt>
                <c:pt idx="28">
                  <c:v>3398</c:v>
                </c:pt>
                <c:pt idx="29">
                  <c:v>5590.8</c:v>
                </c:pt>
                <c:pt idx="30">
                  <c:v>7353</c:v>
                </c:pt>
                <c:pt idx="31">
                  <c:v>18828.399999999998</c:v>
                </c:pt>
                <c:pt idx="32">
                  <c:v>33325</c:v>
                </c:pt>
                <c:pt idx="33">
                  <c:v>67106</c:v>
                </c:pt>
                <c:pt idx="34">
                  <c:v>121906.79999999999</c:v>
                </c:pt>
                <c:pt idx="35">
                  <c:v>140233.20000000001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E0F-4BB8-8E0D-401355B11F3F}"/>
            </c:ext>
          </c:extLst>
        </c:ser>
        <c:ser>
          <c:idx val="4"/>
          <c:order val="4"/>
          <c:tx>
            <c:strRef>
              <c:f>'dbg11'!$P$9</c:f>
              <c:strCache>
                <c:ptCount val="1"/>
                <c:pt idx="0">
                  <c:v>srim197Au_Air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'dbg11'!$P$262:$P$297</c:f>
              <c:numCache>
                <c:formatCode>0.00E+00</c:formatCode>
                <c:ptCount val="36"/>
                <c:pt idx="0">
                  <c:v>4.0485000000000007</c:v>
                </c:pt>
                <c:pt idx="1">
                  <c:v>5.8120000000000003</c:v>
                </c:pt>
                <c:pt idx="2">
                  <c:v>7.2669999999999995</c:v>
                </c:pt>
                <c:pt idx="3">
                  <c:v>9.7614999999999998</c:v>
                </c:pt>
                <c:pt idx="4">
                  <c:v>12.995200000000001</c:v>
                </c:pt>
                <c:pt idx="5">
                  <c:v>14.962999999999999</c:v>
                </c:pt>
                <c:pt idx="6">
                  <c:v>23.652799999999999</c:v>
                </c:pt>
                <c:pt idx="7">
                  <c:v>31.275200000000002</c:v>
                </c:pt>
                <c:pt idx="8">
                  <c:v>45.205500000000001</c:v>
                </c:pt>
                <c:pt idx="9">
                  <c:v>64.774799999999999</c:v>
                </c:pt>
                <c:pt idx="10">
                  <c:v>77.295000000000002</c:v>
                </c:pt>
                <c:pt idx="11">
                  <c:v>136.80119999999999</c:v>
                </c:pt>
                <c:pt idx="12">
                  <c:v>194.54839999999999</c:v>
                </c:pt>
                <c:pt idx="13">
                  <c:v>309.28650000000005</c:v>
                </c:pt>
                <c:pt idx="14">
                  <c:v>469.25720000000001</c:v>
                </c:pt>
                <c:pt idx="15">
                  <c:v>558.6</c:v>
                </c:pt>
                <c:pt idx="16">
                  <c:v>809.1508</c:v>
                </c:pt>
                <c:pt idx="17">
                  <c:v>908.2944</c:v>
                </c:pt>
                <c:pt idx="18">
                  <c:v>997.63599999999997</c:v>
                </c:pt>
                <c:pt idx="19">
                  <c:v>1060</c:v>
                </c:pt>
                <c:pt idx="20">
                  <c:v>1088.5</c:v>
                </c:pt>
                <c:pt idx="21">
                  <c:v>1177.5999999999999</c:v>
                </c:pt>
                <c:pt idx="22">
                  <c:v>1236.4000000000001</c:v>
                </c:pt>
                <c:pt idx="23">
                  <c:v>1317</c:v>
                </c:pt>
                <c:pt idx="24">
                  <c:v>1425.2</c:v>
                </c:pt>
                <c:pt idx="25">
                  <c:v>1495.5</c:v>
                </c:pt>
                <c:pt idx="26">
                  <c:v>1858</c:v>
                </c:pt>
                <c:pt idx="27">
                  <c:v>2280.1999999999998</c:v>
                </c:pt>
                <c:pt idx="28">
                  <c:v>3326.5</c:v>
                </c:pt>
                <c:pt idx="29">
                  <c:v>5328.8</c:v>
                </c:pt>
                <c:pt idx="30">
                  <c:v>6897</c:v>
                </c:pt>
                <c:pt idx="31">
                  <c:v>16962</c:v>
                </c:pt>
                <c:pt idx="32">
                  <c:v>29541.599999999999</c:v>
                </c:pt>
                <c:pt idx="33">
                  <c:v>58622</c:v>
                </c:pt>
                <c:pt idx="34">
                  <c:v>105582.40000000001</c:v>
                </c:pt>
                <c:pt idx="35">
                  <c:v>121276.2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E0F-4BB8-8E0D-401355B11F3F}"/>
            </c:ext>
          </c:extLst>
        </c:ser>
        <c:ser>
          <c:idx val="5"/>
          <c:order val="5"/>
          <c:tx>
            <c:strRef>
              <c:f>'dbg11'!$Q$9</c:f>
              <c:strCache>
                <c:ptCount val="1"/>
              </c:strCache>
            </c:strRef>
          </c:tx>
          <c:spPr>
            <a:ln w="19050">
              <a:solidFill>
                <a:srgbClr val="00CC00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'dbg11'!$Q$262:$Q$297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E0F-4BB8-8E0D-401355B11F3F}"/>
            </c:ext>
          </c:extLst>
        </c:ser>
        <c:ser>
          <c:idx val="6"/>
          <c:order val="6"/>
          <c:tx>
            <c:strRef>
              <c:f>'dbg11'!$R$9</c:f>
              <c:strCache>
                <c:ptCount val="1"/>
              </c:strCache>
            </c:strRef>
          </c:tx>
          <c:spPr>
            <a:ln w="19050">
              <a:solidFill>
                <a:srgbClr val="99FF33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'dbg11'!$R$262:$R$297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E0F-4BB8-8E0D-401355B11F3F}"/>
            </c:ext>
          </c:extLst>
        </c:ser>
        <c:ser>
          <c:idx val="7"/>
          <c:order val="7"/>
          <c:tx>
            <c:strRef>
              <c:f>'dbg11'!$S$9</c:f>
              <c:strCache>
                <c:ptCount val="1"/>
              </c:strCache>
            </c:strRef>
          </c:tx>
          <c:spPr>
            <a:ln w="19050">
              <a:solidFill>
                <a:srgbClr val="FF9900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'dbg11'!$S$262:$S$297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E0F-4BB8-8E0D-401355B11F3F}"/>
            </c:ext>
          </c:extLst>
        </c:ser>
        <c:ser>
          <c:idx val="8"/>
          <c:order val="8"/>
          <c:tx>
            <c:strRef>
              <c:f>'dbg11'!$T$9</c:f>
              <c:strCache>
                <c:ptCount val="1"/>
              </c:strCache>
            </c:strRef>
          </c:tx>
          <c:spPr>
            <a:ln w="19050">
              <a:solidFill>
                <a:srgbClr val="996633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'dbg11'!$T$262:$T$297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6E0F-4BB8-8E0D-401355B11F3F}"/>
            </c:ext>
          </c:extLst>
        </c:ser>
        <c:ser>
          <c:idx val="9"/>
          <c:order val="9"/>
          <c:tx>
            <c:strRef>
              <c:f>'dbg11'!$U$9</c:f>
              <c:strCache>
                <c:ptCount val="1"/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none"/>
          </c:marker>
          <c:xVal>
            <c:numRef>
              <c:f>'dbg11'!$K$262:$K$297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'dbg11'!$U$262:$U$297</c:f>
              <c:numCache>
                <c:formatCode>0.00E+00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6E0F-4BB8-8E0D-401355B11F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399080"/>
        <c:axId val="459401432"/>
      </c:scatterChart>
      <c:valAx>
        <c:axId val="459399080"/>
        <c:scaling>
          <c:logBase val="10"/>
          <c:orientation val="minMax"/>
        </c:scaling>
        <c:delete val="0"/>
        <c:axPos val="b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  <a:prstDash val="dash"/>
            </a:ln>
          </c:spPr>
        </c:majorGridlines>
        <c:minorGridlines>
          <c:spPr>
            <a:ln>
              <a:solidFill>
                <a:srgbClr val="CCECFF"/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E</a:t>
                </a:r>
                <a:r>
                  <a:rPr lang="en-US" sz="1100" baseline="0"/>
                  <a:t> beam</a:t>
                </a:r>
                <a:r>
                  <a:rPr lang="en-US" sz="1100"/>
                  <a:t> [MeV/A]</a:t>
                </a:r>
                <a:endParaRPr lang="ja-JP" sz="1100"/>
              </a:p>
            </c:rich>
          </c:tx>
          <c:layout>
            <c:manualLayout>
              <c:xMode val="edge"/>
              <c:yMode val="edge"/>
              <c:x val="0.73793403517444456"/>
              <c:y val="0.90315295389270966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in"/>
        <c:tickLblPos val="nextTo"/>
        <c:txPr>
          <a:bodyPr/>
          <a:lstStyle/>
          <a:p>
            <a:pPr>
              <a:defRPr b="1"/>
            </a:pPr>
            <a:endParaRPr lang="ja-JP"/>
          </a:p>
        </c:txPr>
        <c:crossAx val="459401432"/>
        <c:crosses val="autoZero"/>
        <c:crossBetween val="midCat"/>
        <c:majorUnit val="10"/>
      </c:valAx>
      <c:valAx>
        <c:axId val="459401432"/>
        <c:scaling>
          <c:logBase val="10"/>
          <c:orientation val="minMax"/>
        </c:scaling>
        <c:delete val="0"/>
        <c:axPos val="l"/>
        <c:majorGridlines>
          <c:spPr>
            <a:ln w="12700">
              <a:solidFill>
                <a:schemeClr val="tx2"/>
              </a:solidFill>
              <a:prstDash val="sysDash"/>
            </a:ln>
          </c:spPr>
        </c:majorGridlines>
        <c:minorGridlines>
          <c:spPr>
            <a:ln>
              <a:solidFill>
                <a:schemeClr val="tx2">
                  <a:lumMod val="20000"/>
                  <a:lumOff val="80000"/>
                </a:schemeClr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>
                    <a:solidFill>
                      <a:schemeClr val="tx1"/>
                    </a:solidFill>
                  </a:defRPr>
                </a:pPr>
                <a:r>
                  <a:rPr lang="en-US" sz="1100">
                    <a:solidFill>
                      <a:schemeClr val="tx1"/>
                    </a:solidFill>
                  </a:rPr>
                  <a:t>Struggling [um]</a:t>
                </a:r>
                <a:endParaRPr lang="ja-JP" sz="1100">
                  <a:solidFill>
                    <a:schemeClr val="tx1"/>
                  </a:solidFill>
                </a:endParaRPr>
              </a:p>
            </c:rich>
          </c:tx>
          <c:layout>
            <c:manualLayout>
              <c:xMode val="edge"/>
              <c:yMode val="edge"/>
              <c:x val="6.6489082830884186E-2"/>
              <c:y val="0.28421632345457937"/>
            </c:manualLayout>
          </c:layout>
          <c:overlay val="0"/>
          <c:spPr>
            <a:solidFill>
              <a:schemeClr val="bg1"/>
            </a:solidFill>
          </c:spPr>
        </c:title>
        <c:numFmt formatCode="0.E+00" sourceLinked="0"/>
        <c:majorTickMark val="cross"/>
        <c:minorTickMark val="out"/>
        <c:tickLblPos val="nextTo"/>
        <c:spPr>
          <a:ln>
            <a:solidFill>
              <a:schemeClr val="tx2"/>
            </a:solidFill>
          </a:ln>
        </c:spPr>
        <c:txPr>
          <a:bodyPr/>
          <a:lstStyle/>
          <a:p>
            <a:pPr>
              <a:defRPr b="1">
                <a:solidFill>
                  <a:schemeClr val="tx1"/>
                </a:solidFill>
              </a:defRPr>
            </a:pPr>
            <a:endParaRPr lang="ja-JP"/>
          </a:p>
        </c:txPr>
        <c:crossAx val="459399080"/>
        <c:crosses val="autoZero"/>
        <c:crossBetween val="midCat"/>
      </c:valAx>
      <c:spPr>
        <a:noFill/>
        <a:ln>
          <a:solidFill>
            <a:schemeClr val="tx1">
              <a:lumMod val="50000"/>
              <a:lumOff val="50000"/>
            </a:schemeClr>
          </a:solidFill>
        </a:ln>
      </c:spPr>
    </c:plotArea>
    <c:legend>
      <c:legendPos val="r"/>
      <c:layout>
        <c:manualLayout>
          <c:xMode val="edge"/>
          <c:yMode val="edge"/>
          <c:x val="9.6752494769795569E-2"/>
          <c:y val="5.510325348311422E-2"/>
          <c:w val="0.3234042068598254"/>
          <c:h val="0.20255718035245596"/>
        </c:manualLayout>
      </c:layout>
      <c:overlay val="0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3175">
      <a:noFill/>
    </a:ln>
  </c:spPr>
  <c:txPr>
    <a:bodyPr/>
    <a:lstStyle/>
    <a:p>
      <a:pPr>
        <a:defRPr baseline="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altLang="ja-JP"/>
              <a:t>dE/dX tot</a:t>
            </a:r>
          </a:p>
        </c:rich>
      </c:tx>
      <c:layout>
        <c:manualLayout>
          <c:xMode val="edge"/>
          <c:yMode val="edge"/>
          <c:x val="0.78645785263540702"/>
          <c:y val="4.9392188548039104E-2"/>
        </c:manualLayout>
      </c:layout>
      <c:overlay val="1"/>
      <c:spPr>
        <a:solidFill>
          <a:schemeClr val="bg1"/>
        </a:solidFill>
        <a:ln>
          <a:solidFill>
            <a:srgbClr val="00B050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5.0907058670898057E-2"/>
          <c:y val="4.1004378353659665E-2"/>
          <c:w val="0.89444707244294086"/>
          <c:h val="0.90811762418586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'dbg12'!$L$9</c:f>
              <c:strCache>
                <c:ptCount val="1"/>
                <c:pt idx="0">
                  <c:v>srim40Ar_Si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'dbg12'!$L$31:$L$66</c:f>
              <c:numCache>
                <c:formatCode>0.000E+00</c:formatCode>
                <c:ptCount val="36"/>
                <c:pt idx="0">
                  <c:v>532.18180800000005</c:v>
                </c:pt>
                <c:pt idx="1">
                  <c:v>626.25599100000011</c:v>
                </c:pt>
                <c:pt idx="2">
                  <c:v>675.30083400000012</c:v>
                </c:pt>
                <c:pt idx="3">
                  <c:v>726.71319900000003</c:v>
                </c:pt>
                <c:pt idx="4">
                  <c:v>761.13511200000005</c:v>
                </c:pt>
                <c:pt idx="5">
                  <c:v>773.15841</c:v>
                </c:pt>
                <c:pt idx="6">
                  <c:v>797.52996000000007</c:v>
                </c:pt>
                <c:pt idx="7">
                  <c:v>843.48774000000014</c:v>
                </c:pt>
                <c:pt idx="8">
                  <c:v>844.88040000000012</c:v>
                </c:pt>
                <c:pt idx="9">
                  <c:v>847.108656</c:v>
                </c:pt>
                <c:pt idx="10">
                  <c:v>862.98498000000006</c:v>
                </c:pt>
                <c:pt idx="11">
                  <c:v>1032.5645460000001</c:v>
                </c:pt>
                <c:pt idx="12">
                  <c:v>1231.065018</c:v>
                </c:pt>
                <c:pt idx="13">
                  <c:v>1564.88562</c:v>
                </c:pt>
                <c:pt idx="14">
                  <c:v>1934.5068684000003</c:v>
                </c:pt>
                <c:pt idx="15">
                  <c:v>2135.6441100000002</c:v>
                </c:pt>
                <c:pt idx="16">
                  <c:v>2885.3129880000001</c:v>
                </c:pt>
                <c:pt idx="17">
                  <c:v>3370.051512</c:v>
                </c:pt>
                <c:pt idx="18">
                  <c:v>3923.1464309999997</c:v>
                </c:pt>
                <c:pt idx="19">
                  <c:v>4249.2089883600001</c:v>
                </c:pt>
                <c:pt idx="20">
                  <c:v>4319.6854761000004</c:v>
                </c:pt>
                <c:pt idx="21">
                  <c:v>4192.4822328</c:v>
                </c:pt>
                <c:pt idx="22">
                  <c:v>3812.6040435000004</c:v>
                </c:pt>
                <c:pt idx="23">
                  <c:v>3191.5496376000006</c:v>
                </c:pt>
                <c:pt idx="24">
                  <c:v>2557.5581166300003</c:v>
                </c:pt>
                <c:pt idx="25">
                  <c:v>2262.03357564</c:v>
                </c:pt>
                <c:pt idx="26">
                  <c:v>1456.0220841300002</c:v>
                </c:pt>
                <c:pt idx="27">
                  <c:v>1107.4139861400001</c:v>
                </c:pt>
                <c:pt idx="28">
                  <c:v>765.10628199000007</c:v>
                </c:pt>
                <c:pt idx="29">
                  <c:v>536.41930564619997</c:v>
                </c:pt>
                <c:pt idx="30">
                  <c:v>454.63355525700001</c:v>
                </c:pt>
                <c:pt idx="31">
                  <c:v>282.09983244300003</c:v>
                </c:pt>
                <c:pt idx="32">
                  <c:v>221.53880537100002</c:v>
                </c:pt>
                <c:pt idx="33">
                  <c:v>172.86626681100003</c:v>
                </c:pt>
                <c:pt idx="34">
                  <c:v>147.07972318680004</c:v>
                </c:pt>
                <c:pt idx="35">
                  <c:v>142.72285833090004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088-43E7-B090-7010D5E6C416}"/>
            </c:ext>
          </c:extLst>
        </c:ser>
        <c:ser>
          <c:idx val="1"/>
          <c:order val="1"/>
          <c:tx>
            <c:strRef>
              <c:f>'dbg12'!$M$9</c:f>
              <c:strCache>
                <c:ptCount val="1"/>
                <c:pt idx="0">
                  <c:v>srim84Kr_Si</c:v>
                </c:pt>
              </c:strCache>
            </c:strRef>
          </c:tx>
          <c:spPr>
            <a:ln w="19050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'dbg12'!$M$31:$M$66</c:f>
              <c:numCache>
                <c:formatCode>0.000E+00</c:formatCode>
                <c:ptCount val="36"/>
                <c:pt idx="0">
                  <c:v>1039.1379012000002</c:v>
                </c:pt>
                <c:pt idx="1">
                  <c:v>1257.038127</c:v>
                </c:pt>
                <c:pt idx="2">
                  <c:v>1376.7781053599999</c:v>
                </c:pt>
                <c:pt idx="3">
                  <c:v>1509.0121008000001</c:v>
                </c:pt>
                <c:pt idx="4">
                  <c:v>1604.9849436000002</c:v>
                </c:pt>
                <c:pt idx="5">
                  <c:v>1638.7430220000003</c:v>
                </c:pt>
                <c:pt idx="6">
                  <c:v>1688.5538280000001</c:v>
                </c:pt>
                <c:pt idx="7">
                  <c:v>1542.0552804000001</c:v>
                </c:pt>
                <c:pt idx="8">
                  <c:v>1521.3882060000001</c:v>
                </c:pt>
                <c:pt idx="9">
                  <c:v>1487.1102011999999</c:v>
                </c:pt>
                <c:pt idx="10">
                  <c:v>1468.0957500000002</c:v>
                </c:pt>
                <c:pt idx="11">
                  <c:v>1564.18929</c:v>
                </c:pt>
                <c:pt idx="12">
                  <c:v>1816.2793188000001</c:v>
                </c:pt>
                <c:pt idx="13">
                  <c:v>2339.0188920000005</c:v>
                </c:pt>
                <c:pt idx="14">
                  <c:v>2968.3248084000002</c:v>
                </c:pt>
                <c:pt idx="15">
                  <c:v>3320.4681738000004</c:v>
                </c:pt>
                <c:pt idx="16">
                  <c:v>4743.0517950000003</c:v>
                </c:pt>
                <c:pt idx="17">
                  <c:v>5769.8683689600002</c:v>
                </c:pt>
                <c:pt idx="18">
                  <c:v>7052.3141850000011</c:v>
                </c:pt>
                <c:pt idx="19">
                  <c:v>8086.7003302800022</c:v>
                </c:pt>
                <c:pt idx="20">
                  <c:v>8504.1947304000005</c:v>
                </c:pt>
                <c:pt idx="21">
                  <c:v>9458.7341072399995</c:v>
                </c:pt>
                <c:pt idx="22">
                  <c:v>9447.5428771679999</c:v>
                </c:pt>
                <c:pt idx="23">
                  <c:v>8927.4189979800012</c:v>
                </c:pt>
                <c:pt idx="24">
                  <c:v>7897.9668613920021</c:v>
                </c:pt>
                <c:pt idx="25">
                  <c:v>7261.5121426800006</c:v>
                </c:pt>
                <c:pt idx="26">
                  <c:v>5017.580825940001</c:v>
                </c:pt>
                <c:pt idx="27">
                  <c:v>3901.2697106928003</c:v>
                </c:pt>
                <c:pt idx="28">
                  <c:v>2778.5841678000002</c:v>
                </c:pt>
                <c:pt idx="29">
                  <c:v>2004.7843264572</c:v>
                </c:pt>
                <c:pt idx="30">
                  <c:v>1721.575328526</c:v>
                </c:pt>
                <c:pt idx="31">
                  <c:v>1084.42209798</c:v>
                </c:pt>
                <c:pt idx="32">
                  <c:v>856.3512334917599</c:v>
                </c:pt>
                <c:pt idx="33">
                  <c:v>672.37978071420002</c:v>
                </c:pt>
                <c:pt idx="34">
                  <c:v>573.04216829736004</c:v>
                </c:pt>
                <c:pt idx="35">
                  <c:v>556.91515621296003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088-43E7-B090-7010D5E6C416}"/>
            </c:ext>
          </c:extLst>
        </c:ser>
        <c:ser>
          <c:idx val="2"/>
          <c:order val="2"/>
          <c:tx>
            <c:strRef>
              <c:f>'dbg12'!$N$9</c:f>
              <c:strCache>
                <c:ptCount val="1"/>
                <c:pt idx="0">
                  <c:v>srim132Xe_Si</c:v>
                </c:pt>
              </c:strCache>
            </c:strRef>
          </c:tx>
          <c:spPr>
            <a:ln w="19050">
              <a:solidFill>
                <a:srgbClr val="6600FF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'dbg12'!$N$31:$N$66</c:f>
              <c:numCache>
                <c:formatCode>0.000E+00</c:formatCode>
                <c:ptCount val="36"/>
                <c:pt idx="0">
                  <c:v>1441.0085130000002</c:v>
                </c:pt>
                <c:pt idx="1">
                  <c:v>1778.9922399600002</c:v>
                </c:pt>
                <c:pt idx="2">
                  <c:v>1973.90243448</c:v>
                </c:pt>
                <c:pt idx="3">
                  <c:v>2200.913442</c:v>
                </c:pt>
                <c:pt idx="4">
                  <c:v>2377.3356108000003</c:v>
                </c:pt>
                <c:pt idx="5">
                  <c:v>2446.90362</c:v>
                </c:pt>
                <c:pt idx="6">
                  <c:v>2588.2771788</c:v>
                </c:pt>
                <c:pt idx="7">
                  <c:v>2632.3966476000001</c:v>
                </c:pt>
                <c:pt idx="8">
                  <c:v>2571.3145800000002</c:v>
                </c:pt>
                <c:pt idx="9">
                  <c:v>2482.6578444000002</c:v>
                </c:pt>
                <c:pt idx="10">
                  <c:v>2456.0487540000004</c:v>
                </c:pt>
                <c:pt idx="11">
                  <c:v>2572.2244512000002</c:v>
                </c:pt>
                <c:pt idx="12">
                  <c:v>2825.9671032000006</c:v>
                </c:pt>
                <c:pt idx="13">
                  <c:v>3335.6528100000005</c:v>
                </c:pt>
                <c:pt idx="14">
                  <c:v>4000.9172076000009</c:v>
                </c:pt>
                <c:pt idx="15">
                  <c:v>4410.5542200000009</c:v>
                </c:pt>
                <c:pt idx="16">
                  <c:v>6228.2819052000004</c:v>
                </c:pt>
                <c:pt idx="17">
                  <c:v>7638.8283018000011</c:v>
                </c:pt>
                <c:pt idx="18">
                  <c:v>9616.1408963999984</c:v>
                </c:pt>
                <c:pt idx="19">
                  <c:v>11558.246117760002</c:v>
                </c:pt>
                <c:pt idx="20">
                  <c:v>12509.986248000001</c:v>
                </c:pt>
                <c:pt idx="21">
                  <c:v>15271.515901440003</c:v>
                </c:pt>
                <c:pt idx="22">
                  <c:v>15998.000704200002</c:v>
                </c:pt>
                <c:pt idx="23">
                  <c:v>15836.676826680003</c:v>
                </c:pt>
                <c:pt idx="24">
                  <c:v>14540.064408900002</c:v>
                </c:pt>
                <c:pt idx="25">
                  <c:v>13630.101293340002</c:v>
                </c:pt>
                <c:pt idx="26">
                  <c:v>10232.038282320002</c:v>
                </c:pt>
                <c:pt idx="27">
                  <c:v>8175.6031953240017</c:v>
                </c:pt>
                <c:pt idx="28">
                  <c:v>5964.9415047000002</c:v>
                </c:pt>
                <c:pt idx="29">
                  <c:v>4383.4144147272009</c:v>
                </c:pt>
                <c:pt idx="30">
                  <c:v>3776.3786822220009</c:v>
                </c:pt>
                <c:pt idx="31">
                  <c:v>2429.5167055512002</c:v>
                </c:pt>
                <c:pt idx="32">
                  <c:v>1927.0643726627998</c:v>
                </c:pt>
                <c:pt idx="33">
                  <c:v>1518.1247858219999</c:v>
                </c:pt>
                <c:pt idx="34">
                  <c:v>1299.0992452484402</c:v>
                </c:pt>
                <c:pt idx="35">
                  <c:v>1261.3928884750801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088-43E7-B090-7010D5E6C416}"/>
            </c:ext>
          </c:extLst>
        </c:ser>
        <c:ser>
          <c:idx val="3"/>
          <c:order val="3"/>
          <c:tx>
            <c:strRef>
              <c:f>'dbg12'!$O$9</c:f>
              <c:strCache>
                <c:ptCount val="1"/>
                <c:pt idx="0">
                  <c:v>srim197Au_Si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'dbg12'!$O$31:$O$66</c:f>
              <c:numCache>
                <c:formatCode>0.000E+00</c:formatCode>
                <c:ptCount val="36"/>
                <c:pt idx="0">
                  <c:v>1932.8089837500002</c:v>
                </c:pt>
                <c:pt idx="1">
                  <c:v>2449.085454</c:v>
                </c:pt>
                <c:pt idx="2">
                  <c:v>2763.6037884000002</c:v>
                </c:pt>
                <c:pt idx="3">
                  <c:v>3153.5160930000002</c:v>
                </c:pt>
                <c:pt idx="4">
                  <c:v>3491.9463995999999</c:v>
                </c:pt>
                <c:pt idx="5">
                  <c:v>3639.2410845000004</c:v>
                </c:pt>
                <c:pt idx="6">
                  <c:v>4031.1750671999998</c:v>
                </c:pt>
                <c:pt idx="7">
                  <c:v>4362.809193000001</c:v>
                </c:pt>
                <c:pt idx="8">
                  <c:v>4398.3684450000001</c:v>
                </c:pt>
                <c:pt idx="9">
                  <c:v>4305.8354724000001</c:v>
                </c:pt>
                <c:pt idx="10">
                  <c:v>4252.9979520000006</c:v>
                </c:pt>
                <c:pt idx="11">
                  <c:v>4112.2278791999997</c:v>
                </c:pt>
                <c:pt idx="12">
                  <c:v>4025.3816016000001</c:v>
                </c:pt>
                <c:pt idx="13">
                  <c:v>3901.2236414999998</c:v>
                </c:pt>
                <c:pt idx="14">
                  <c:v>3975.3572543999994</c:v>
                </c:pt>
                <c:pt idx="15">
                  <c:v>4205.6823285</c:v>
                </c:pt>
                <c:pt idx="16">
                  <c:v>6243.3783396000008</c:v>
                </c:pt>
                <c:pt idx="17">
                  <c:v>8340.6221711999988</c:v>
                </c:pt>
                <c:pt idx="18">
                  <c:v>11614.401418500001</c:v>
                </c:pt>
                <c:pt idx="19">
                  <c:v>14853.006716400001</c:v>
                </c:pt>
                <c:pt idx="20">
                  <c:v>16343.91307665</c:v>
                </c:pt>
                <c:pt idx="21">
                  <c:v>20461.473218880001</c:v>
                </c:pt>
                <c:pt idx="22">
                  <c:v>21605.449172219996</c:v>
                </c:pt>
                <c:pt idx="23">
                  <c:v>21787.275558150002</c:v>
                </c:pt>
                <c:pt idx="24">
                  <c:v>20712.031321679999</c:v>
                </c:pt>
                <c:pt idx="25">
                  <c:v>19899.226898910001</c:v>
                </c:pt>
                <c:pt idx="26">
                  <c:v>16580.565237240004</c:v>
                </c:pt>
                <c:pt idx="27">
                  <c:v>13967.544528954002</c:v>
                </c:pt>
                <c:pt idx="28">
                  <c:v>10961.079312510001</c:v>
                </c:pt>
                <c:pt idx="29">
                  <c:v>8449.5824969400001</c:v>
                </c:pt>
                <c:pt idx="30">
                  <c:v>7419.3785096399997</c:v>
                </c:pt>
                <c:pt idx="31">
                  <c:v>4953.5014569192008</c:v>
                </c:pt>
                <c:pt idx="32">
                  <c:v>3994.8963763284005</c:v>
                </c:pt>
                <c:pt idx="33">
                  <c:v>3182.1766644240001</c:v>
                </c:pt>
                <c:pt idx="34">
                  <c:v>2738.2961202012002</c:v>
                </c:pt>
                <c:pt idx="35">
                  <c:v>2662.7942884842005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088-43E7-B090-7010D5E6C416}"/>
            </c:ext>
          </c:extLst>
        </c:ser>
        <c:ser>
          <c:idx val="4"/>
          <c:order val="4"/>
          <c:tx>
            <c:strRef>
              <c:f>'dbg12'!$P$9</c:f>
              <c:strCache>
                <c:ptCount val="1"/>
                <c:pt idx="0">
                  <c:v>srim40Ar_Mylar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'dbg12'!$P$31:$P$66</c:f>
              <c:numCache>
                <c:formatCode>0.000E+00</c:formatCode>
                <c:ptCount val="36"/>
                <c:pt idx="0">
                  <c:v>515.91210000000001</c:v>
                </c:pt>
                <c:pt idx="1">
                  <c:v>595.28963999999985</c:v>
                </c:pt>
                <c:pt idx="2">
                  <c:v>633.90272000000004</c:v>
                </c:pt>
                <c:pt idx="3">
                  <c:v>671.39819999999997</c:v>
                </c:pt>
                <c:pt idx="4">
                  <c:v>693.44286</c:v>
                </c:pt>
                <c:pt idx="5">
                  <c:v>700.31609999999989</c:v>
                </c:pt>
                <c:pt idx="6">
                  <c:v>714.28609999999992</c:v>
                </c:pt>
                <c:pt idx="7">
                  <c:v>710.23479999999984</c:v>
                </c:pt>
                <c:pt idx="8">
                  <c:v>708.8377999999999</c:v>
                </c:pt>
                <c:pt idx="9">
                  <c:v>719.00795999999991</c:v>
                </c:pt>
                <c:pt idx="10">
                  <c:v>733.00589999999988</c:v>
                </c:pt>
                <c:pt idx="11">
                  <c:v>832.54214999999999</c:v>
                </c:pt>
                <c:pt idx="12">
                  <c:v>948.00419999999997</c:v>
                </c:pt>
                <c:pt idx="13">
                  <c:v>1161.3819799999999</c:v>
                </c:pt>
                <c:pt idx="14">
                  <c:v>1459.2531139999999</c:v>
                </c:pt>
                <c:pt idx="15">
                  <c:v>1656.9397900000001</c:v>
                </c:pt>
                <c:pt idx="16">
                  <c:v>2555.1828499999997</c:v>
                </c:pt>
                <c:pt idx="17">
                  <c:v>3168.4239399999997</c:v>
                </c:pt>
                <c:pt idx="18">
                  <c:v>3774.0681439999994</c:v>
                </c:pt>
                <c:pt idx="19">
                  <c:v>3949.5654307999998</c:v>
                </c:pt>
                <c:pt idx="20">
                  <c:v>3888.9392629999993</c:v>
                </c:pt>
                <c:pt idx="21">
                  <c:v>3325.7540799999997</c:v>
                </c:pt>
                <c:pt idx="22">
                  <c:v>2937.692626</c:v>
                </c:pt>
                <c:pt idx="23">
                  <c:v>2391.9266360000001</c:v>
                </c:pt>
                <c:pt idx="24">
                  <c:v>1907.4437670199998</c:v>
                </c:pt>
                <c:pt idx="25">
                  <c:v>1684.284668</c:v>
                </c:pt>
                <c:pt idx="26">
                  <c:v>1060.3885192999999</c:v>
                </c:pt>
                <c:pt idx="27">
                  <c:v>797.60457699999995</c:v>
                </c:pt>
                <c:pt idx="28">
                  <c:v>544.90250429999992</c:v>
                </c:pt>
                <c:pt idx="29">
                  <c:v>378.83738151599999</c:v>
                </c:pt>
                <c:pt idx="30">
                  <c:v>320.02604523999997</c:v>
                </c:pt>
                <c:pt idx="31">
                  <c:v>196.75758717999997</c:v>
                </c:pt>
                <c:pt idx="32">
                  <c:v>153.85103722999997</c:v>
                </c:pt>
                <c:pt idx="33">
                  <c:v>119.31564655999999</c:v>
                </c:pt>
                <c:pt idx="34">
                  <c:v>100.96675285399998</c:v>
                </c:pt>
                <c:pt idx="35">
                  <c:v>97.83295495599998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088-43E7-B090-7010D5E6C416}"/>
            </c:ext>
          </c:extLst>
        </c:ser>
        <c:ser>
          <c:idx val="5"/>
          <c:order val="5"/>
          <c:tx>
            <c:strRef>
              <c:f>'dbg12'!$Q$9</c:f>
              <c:strCache>
                <c:ptCount val="1"/>
                <c:pt idx="0">
                  <c:v>srim84Kr_Mylar</c:v>
                </c:pt>
              </c:strCache>
            </c:strRef>
          </c:tx>
          <c:spPr>
            <a:ln w="19050">
              <a:solidFill>
                <a:srgbClr val="00CC00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'dbg12'!$Q$31:$Q$66</c:f>
              <c:numCache>
                <c:formatCode>0.000E+00</c:formatCode>
                <c:ptCount val="36"/>
                <c:pt idx="0">
                  <c:v>878.64594399999987</c:v>
                </c:pt>
                <c:pt idx="1">
                  <c:v>1052.5668559999999</c:v>
                </c:pt>
                <c:pt idx="2">
                  <c:v>1145.9367479999999</c:v>
                </c:pt>
                <c:pt idx="3">
                  <c:v>1246.8783799999999</c:v>
                </c:pt>
                <c:pt idx="4">
                  <c:v>1317.2536519999999</c:v>
                </c:pt>
                <c:pt idx="5">
                  <c:v>1341.20382</c:v>
                </c:pt>
                <c:pt idx="6">
                  <c:v>1370.51288</c:v>
                </c:pt>
                <c:pt idx="7">
                  <c:v>1198.5477679999999</c:v>
                </c:pt>
                <c:pt idx="8">
                  <c:v>1176.1063599999998</c:v>
                </c:pt>
                <c:pt idx="9">
                  <c:v>1156.10132</c:v>
                </c:pt>
                <c:pt idx="10">
                  <c:v>1141.7401600000001</c:v>
                </c:pt>
                <c:pt idx="11">
                  <c:v>1173.70352</c:v>
                </c:pt>
                <c:pt idx="12">
                  <c:v>1312.3362120000002</c:v>
                </c:pt>
                <c:pt idx="13">
                  <c:v>1632.4783199999999</c:v>
                </c:pt>
                <c:pt idx="14">
                  <c:v>2101.87032</c:v>
                </c:pt>
                <c:pt idx="15">
                  <c:v>2416.6814759999997</c:v>
                </c:pt>
                <c:pt idx="16">
                  <c:v>3958.7627199999997</c:v>
                </c:pt>
                <c:pt idx="17">
                  <c:v>5171.1273768000001</c:v>
                </c:pt>
                <c:pt idx="18">
                  <c:v>6625.4289639999997</c:v>
                </c:pt>
                <c:pt idx="19">
                  <c:v>7471.4493699999994</c:v>
                </c:pt>
                <c:pt idx="20">
                  <c:v>7636.5971219999992</c:v>
                </c:pt>
                <c:pt idx="21">
                  <c:v>7514.4652351999985</c:v>
                </c:pt>
                <c:pt idx="22">
                  <c:v>7279.0867168799996</c:v>
                </c:pt>
                <c:pt idx="23">
                  <c:v>6691.8825775999994</c:v>
                </c:pt>
                <c:pt idx="24">
                  <c:v>5891.6844421599999</c:v>
                </c:pt>
                <c:pt idx="25">
                  <c:v>5406.3774270000004</c:v>
                </c:pt>
                <c:pt idx="26">
                  <c:v>3654.4025209999995</c:v>
                </c:pt>
                <c:pt idx="27">
                  <c:v>2809.3400099599999</c:v>
                </c:pt>
                <c:pt idx="28">
                  <c:v>1978.3909987599998</c:v>
                </c:pt>
                <c:pt idx="29">
                  <c:v>1415.5425821679996</c:v>
                </c:pt>
                <c:pt idx="30">
                  <c:v>1211.8213355599999</c:v>
                </c:pt>
                <c:pt idx="31">
                  <c:v>756.31110103999981</c:v>
                </c:pt>
                <c:pt idx="32">
                  <c:v>594.55209105599988</c:v>
                </c:pt>
                <c:pt idx="33">
                  <c:v>464.06990777399994</c:v>
                </c:pt>
                <c:pt idx="34">
                  <c:v>393.38621170199997</c:v>
                </c:pt>
                <c:pt idx="35">
                  <c:v>381.72324432440001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088-43E7-B090-7010D5E6C416}"/>
            </c:ext>
          </c:extLst>
        </c:ser>
        <c:ser>
          <c:idx val="6"/>
          <c:order val="6"/>
          <c:tx>
            <c:strRef>
              <c:f>'dbg12'!$R$9</c:f>
              <c:strCache>
                <c:ptCount val="1"/>
                <c:pt idx="0">
                  <c:v>srim132Xe_Mylar</c:v>
                </c:pt>
              </c:strCache>
            </c:strRef>
          </c:tx>
          <c:spPr>
            <a:ln w="19050">
              <a:solidFill>
                <a:srgbClr val="99FF33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'dbg12'!$R$31:$R$66</c:f>
              <c:numCache>
                <c:formatCode>0.000E+00</c:formatCode>
                <c:ptCount val="36"/>
                <c:pt idx="0">
                  <c:v>1147.895342</c:v>
                </c:pt>
                <c:pt idx="1">
                  <c:v>1408.9124983999995</c:v>
                </c:pt>
                <c:pt idx="2">
                  <c:v>1558.414968</c:v>
                </c:pt>
                <c:pt idx="3">
                  <c:v>1731.2741599999997</c:v>
                </c:pt>
                <c:pt idx="4">
                  <c:v>1864.4138479999999</c:v>
                </c:pt>
                <c:pt idx="5">
                  <c:v>1916.34872</c:v>
                </c:pt>
                <c:pt idx="6">
                  <c:v>2019.2461519999997</c:v>
                </c:pt>
                <c:pt idx="7">
                  <c:v>1997.0729679999997</c:v>
                </c:pt>
                <c:pt idx="8">
                  <c:v>1946.0209999999997</c:v>
                </c:pt>
                <c:pt idx="9">
                  <c:v>1891.9012199999995</c:v>
                </c:pt>
                <c:pt idx="10">
                  <c:v>1875.16516</c:v>
                </c:pt>
                <c:pt idx="11">
                  <c:v>1909.9336959999998</c:v>
                </c:pt>
                <c:pt idx="12">
                  <c:v>2031.6235719999997</c:v>
                </c:pt>
                <c:pt idx="13">
                  <c:v>2324.3565399999998</c:v>
                </c:pt>
                <c:pt idx="14">
                  <c:v>2827.2933039999998</c:v>
                </c:pt>
                <c:pt idx="15">
                  <c:v>3203.1254200000003</c:v>
                </c:pt>
                <c:pt idx="16">
                  <c:v>5183.6243800000002</c:v>
                </c:pt>
                <c:pt idx="17">
                  <c:v>6830.245369199999</c:v>
                </c:pt>
                <c:pt idx="18">
                  <c:v>9023.8041519999988</c:v>
                </c:pt>
                <c:pt idx="19">
                  <c:v>10670.327351199998</c:v>
                </c:pt>
                <c:pt idx="20">
                  <c:v>11229.854349999998</c:v>
                </c:pt>
                <c:pt idx="21">
                  <c:v>12155.608251599999</c:v>
                </c:pt>
                <c:pt idx="22">
                  <c:v>12324.738571199998</c:v>
                </c:pt>
                <c:pt idx="23">
                  <c:v>11869.878444600001</c:v>
                </c:pt>
                <c:pt idx="24">
                  <c:v>10845.8562102</c:v>
                </c:pt>
                <c:pt idx="25">
                  <c:v>10148.781988399998</c:v>
                </c:pt>
                <c:pt idx="26">
                  <c:v>7451.7326707999991</c:v>
                </c:pt>
                <c:pt idx="27">
                  <c:v>5887.4275037599991</c:v>
                </c:pt>
                <c:pt idx="28">
                  <c:v>4249.1543160000001</c:v>
                </c:pt>
                <c:pt idx="29">
                  <c:v>3095.9845110919996</c:v>
                </c:pt>
                <c:pt idx="30">
                  <c:v>2658.57311566</c:v>
                </c:pt>
                <c:pt idx="31">
                  <c:v>1694.6059331079998</c:v>
                </c:pt>
                <c:pt idx="32">
                  <c:v>1337.7659929919998</c:v>
                </c:pt>
                <c:pt idx="33">
                  <c:v>1047.8791945599999</c:v>
                </c:pt>
                <c:pt idx="34">
                  <c:v>891.83253769279997</c:v>
                </c:pt>
                <c:pt idx="35">
                  <c:v>864.77224032759989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088-43E7-B090-7010D5E6C416}"/>
            </c:ext>
          </c:extLst>
        </c:ser>
        <c:ser>
          <c:idx val="7"/>
          <c:order val="7"/>
          <c:tx>
            <c:strRef>
              <c:f>'dbg12'!$S$9</c:f>
              <c:strCache>
                <c:ptCount val="1"/>
                <c:pt idx="0">
                  <c:v>srim197Au_Mylar</c:v>
                </c:pt>
              </c:strCache>
            </c:strRef>
          </c:tx>
          <c:spPr>
            <a:ln w="19050">
              <a:solidFill>
                <a:srgbClr val="FF9900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'dbg12'!$S$31:$S$66</c:f>
              <c:numCache>
                <c:formatCode>0.000E+00</c:formatCode>
                <c:ptCount val="36"/>
                <c:pt idx="0">
                  <c:v>1501.5654500000001</c:v>
                </c:pt>
                <c:pt idx="1">
                  <c:v>1899.4282559999997</c:v>
                </c:pt>
                <c:pt idx="2">
                  <c:v>2143.0929959999999</c:v>
                </c:pt>
                <c:pt idx="3">
                  <c:v>2448.6406449999999</c:v>
                </c:pt>
                <c:pt idx="4">
                  <c:v>2717.5226319999997</c:v>
                </c:pt>
                <c:pt idx="5">
                  <c:v>2837.6492649999996</c:v>
                </c:pt>
                <c:pt idx="6">
                  <c:v>3167.7422039999997</c:v>
                </c:pt>
                <c:pt idx="7">
                  <c:v>3340.8752079999995</c:v>
                </c:pt>
                <c:pt idx="8">
                  <c:v>3384.5398399999999</c:v>
                </c:pt>
                <c:pt idx="9">
                  <c:v>3357.2703999999999</c:v>
                </c:pt>
                <c:pt idx="10">
                  <c:v>3328.56205</c:v>
                </c:pt>
                <c:pt idx="11">
                  <c:v>3141.8865279999995</c:v>
                </c:pt>
                <c:pt idx="12">
                  <c:v>2995.9223799999995</c:v>
                </c:pt>
                <c:pt idx="13">
                  <c:v>2840.8064850000001</c:v>
                </c:pt>
                <c:pt idx="14">
                  <c:v>2946.317704</c:v>
                </c:pt>
                <c:pt idx="15">
                  <c:v>3203.5095949999995</c:v>
                </c:pt>
                <c:pt idx="16">
                  <c:v>5445.640112</c:v>
                </c:pt>
                <c:pt idx="17">
                  <c:v>7762.9641539999975</c:v>
                </c:pt>
                <c:pt idx="18">
                  <c:v>11112.988315000001</c:v>
                </c:pt>
                <c:pt idx="19">
                  <c:v>13770.9984676</c:v>
                </c:pt>
                <c:pt idx="20">
                  <c:v>14693.2527445</c:v>
                </c:pt>
                <c:pt idx="21">
                  <c:v>16252.202903199999</c:v>
                </c:pt>
                <c:pt idx="22">
                  <c:v>16648.142598999999</c:v>
                </c:pt>
                <c:pt idx="23">
                  <c:v>16331.977051499998</c:v>
                </c:pt>
                <c:pt idx="24">
                  <c:v>15449.325768799999</c:v>
                </c:pt>
                <c:pt idx="25">
                  <c:v>14814.9691635</c:v>
                </c:pt>
                <c:pt idx="26">
                  <c:v>12073.950751719998</c:v>
                </c:pt>
                <c:pt idx="27">
                  <c:v>10056.63416406</c:v>
                </c:pt>
                <c:pt idx="28">
                  <c:v>7805.9688431999994</c:v>
                </c:pt>
                <c:pt idx="29">
                  <c:v>5966.9408321599994</c:v>
                </c:pt>
                <c:pt idx="30">
                  <c:v>5221.7119085999993</c:v>
                </c:pt>
                <c:pt idx="31">
                  <c:v>3454.507880912</c:v>
                </c:pt>
                <c:pt idx="32">
                  <c:v>2774.0254257759998</c:v>
                </c:pt>
                <c:pt idx="33">
                  <c:v>2196.8038671149998</c:v>
                </c:pt>
                <c:pt idx="34">
                  <c:v>1879.9778976439998</c:v>
                </c:pt>
                <c:pt idx="35">
                  <c:v>1824.5435322619996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088-43E7-B090-7010D5E6C416}"/>
            </c:ext>
          </c:extLst>
        </c:ser>
        <c:ser>
          <c:idx val="8"/>
          <c:order val="8"/>
          <c:tx>
            <c:strRef>
              <c:f>'dbg12'!$T$9</c:f>
              <c:strCache>
                <c:ptCount val="1"/>
              </c:strCache>
            </c:strRef>
          </c:tx>
          <c:spPr>
            <a:ln w="19050">
              <a:solidFill>
                <a:srgbClr val="996633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'dbg12'!$T$31:$T$66</c:f>
              <c:numCache>
                <c:formatCode>0.000E+00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F088-43E7-B090-7010D5E6C416}"/>
            </c:ext>
          </c:extLst>
        </c:ser>
        <c:ser>
          <c:idx val="9"/>
          <c:order val="9"/>
          <c:tx>
            <c:strRef>
              <c:f>'dbg12'!$U$9</c:f>
              <c:strCache>
                <c:ptCount val="1"/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none"/>
          </c:marker>
          <c:xVal>
            <c:numRef>
              <c:f>'dbg12'!$K$31:$K$66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'dbg12'!$U$31:$U$66</c:f>
              <c:numCache>
                <c:formatCode>0.000E+00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F088-43E7-B090-7010D5E6C4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400256"/>
        <c:axId val="459403392"/>
      </c:scatterChart>
      <c:valAx>
        <c:axId val="459400256"/>
        <c:scaling>
          <c:logBase val="10"/>
          <c:orientation val="minMax"/>
        </c:scaling>
        <c:delete val="0"/>
        <c:axPos val="b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  <a:prstDash val="dash"/>
            </a:ln>
          </c:spPr>
        </c:majorGridlines>
        <c:minorGridlines>
          <c:spPr>
            <a:ln>
              <a:solidFill>
                <a:srgbClr val="CCECFF"/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E</a:t>
                </a:r>
                <a:r>
                  <a:rPr lang="en-US" sz="1100" baseline="0"/>
                  <a:t> beam</a:t>
                </a:r>
                <a:r>
                  <a:rPr lang="en-US" sz="1100"/>
                  <a:t> [MeV/A]</a:t>
                </a:r>
                <a:endParaRPr lang="ja-JP" sz="1100"/>
              </a:p>
            </c:rich>
          </c:tx>
          <c:layout>
            <c:manualLayout>
              <c:xMode val="edge"/>
              <c:yMode val="edge"/>
              <c:x val="0.72810617266658595"/>
              <c:y val="0.90315299937519722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in"/>
        <c:tickLblPos val="nextTo"/>
        <c:txPr>
          <a:bodyPr/>
          <a:lstStyle/>
          <a:p>
            <a:pPr>
              <a:defRPr b="1"/>
            </a:pPr>
            <a:endParaRPr lang="ja-JP"/>
          </a:p>
        </c:txPr>
        <c:crossAx val="459403392"/>
        <c:crosses val="autoZero"/>
        <c:crossBetween val="midCat"/>
        <c:majorUnit val="10"/>
      </c:valAx>
      <c:valAx>
        <c:axId val="459403392"/>
        <c:scaling>
          <c:logBase val="10"/>
          <c:orientation val="minMax"/>
        </c:scaling>
        <c:delete val="0"/>
        <c:axPos val="l"/>
        <c:majorGridlines>
          <c:spPr>
            <a:ln w="12700">
              <a:solidFill>
                <a:schemeClr val="tx2"/>
              </a:solidFill>
              <a:prstDash val="sysDash"/>
            </a:ln>
          </c:spPr>
        </c:majorGridlines>
        <c:minorGridlines>
          <c:spPr>
            <a:ln>
              <a:solidFill>
                <a:schemeClr val="tx2">
                  <a:lumMod val="20000"/>
                  <a:lumOff val="80000"/>
                </a:schemeClr>
              </a:solidFill>
            </a:ln>
          </c:spPr>
        </c:minorGridlines>
        <c:title>
          <c:tx>
            <c:strRef>
              <c:f>'dbg12'!$D$14</c:f>
              <c:strCache>
                <c:ptCount val="1"/>
                <c:pt idx="0">
                  <c:v>dE/dX [ keV/um ]</c:v>
                </c:pt>
              </c:strCache>
            </c:strRef>
          </c:tx>
          <c:layout>
            <c:manualLayout>
              <c:xMode val="edge"/>
              <c:yMode val="edge"/>
              <c:x val="6.6437846731552883E-2"/>
              <c:y val="5.5250750451011098E-2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1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.E+00" sourceLinked="0"/>
        <c:majorTickMark val="cross"/>
        <c:minorTickMark val="out"/>
        <c:tickLblPos val="nextTo"/>
        <c:spPr>
          <a:ln>
            <a:solidFill>
              <a:schemeClr val="tx2"/>
            </a:solidFill>
          </a:ln>
        </c:spPr>
        <c:txPr>
          <a:bodyPr/>
          <a:lstStyle/>
          <a:p>
            <a:pPr>
              <a:defRPr b="1">
                <a:solidFill>
                  <a:schemeClr val="tx1"/>
                </a:solidFill>
              </a:defRPr>
            </a:pPr>
            <a:endParaRPr lang="ja-JP"/>
          </a:p>
        </c:txPr>
        <c:crossAx val="459400256"/>
        <c:crosses val="autoZero"/>
        <c:crossBetween val="midCat"/>
      </c:valAx>
      <c:spPr>
        <a:noFill/>
        <a:ln>
          <a:solidFill>
            <a:schemeClr val="tx1">
              <a:lumMod val="50000"/>
              <a:lumOff val="50000"/>
            </a:schemeClr>
          </a:solidFill>
        </a:ln>
      </c:spPr>
    </c:plotArea>
    <c:legend>
      <c:legendPos val="r"/>
      <c:layout>
        <c:manualLayout>
          <c:xMode val="edge"/>
          <c:yMode val="edge"/>
          <c:x val="0.12389861169066101"/>
          <c:y val="6.4016579806982318E-2"/>
          <c:w val="0.3134194037272236"/>
          <c:h val="0.20255718035245596"/>
        </c:manualLayout>
      </c:layout>
      <c:overlay val="0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3175">
      <a:noFill/>
    </a:ln>
  </c:spPr>
  <c:txPr>
    <a:bodyPr/>
    <a:lstStyle/>
    <a:p>
      <a:pPr>
        <a:defRPr baseline="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altLang="ja-JP"/>
              <a:t>dE/dX elec</a:t>
            </a:r>
          </a:p>
        </c:rich>
      </c:tx>
      <c:layout>
        <c:manualLayout>
          <c:xMode val="edge"/>
          <c:yMode val="edge"/>
          <c:x val="0.76434538579311262"/>
          <c:y val="4.9392266616854218E-2"/>
        </c:manualLayout>
      </c:layout>
      <c:overlay val="1"/>
      <c:spPr>
        <a:solidFill>
          <a:schemeClr val="bg1"/>
        </a:solidFill>
        <a:ln>
          <a:solidFill>
            <a:srgbClr val="00B050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5.0907058670898057E-2"/>
          <c:y val="4.1004378353659665E-2"/>
          <c:w val="0.89444707244294086"/>
          <c:h val="0.90811762418586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'dbg12'!$L$9</c:f>
              <c:strCache>
                <c:ptCount val="1"/>
                <c:pt idx="0">
                  <c:v>srim40Ar_Si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'dbg12'!$L$71:$L$106</c:f>
              <c:numCache>
                <c:formatCode>0.000E+00</c:formatCode>
                <c:ptCount val="36"/>
                <c:pt idx="0">
                  <c:v>65.176488000000006</c:v>
                </c:pt>
                <c:pt idx="1">
                  <c:v>92.170881000000008</c:v>
                </c:pt>
                <c:pt idx="2">
                  <c:v>112.898304</c:v>
                </c:pt>
                <c:pt idx="3">
                  <c:v>145.74186900000001</c:v>
                </c:pt>
                <c:pt idx="4">
                  <c:v>184.34176200000002</c:v>
                </c:pt>
                <c:pt idx="5">
                  <c:v>206.11368000000002</c:v>
                </c:pt>
                <c:pt idx="6">
                  <c:v>291.53016000000002</c:v>
                </c:pt>
                <c:pt idx="7">
                  <c:v>391.10535000000004</c:v>
                </c:pt>
                <c:pt idx="8">
                  <c:v>469.55853000000008</c:v>
                </c:pt>
                <c:pt idx="9">
                  <c:v>543.88015200000007</c:v>
                </c:pt>
                <c:pt idx="10">
                  <c:v>592.34472000000005</c:v>
                </c:pt>
                <c:pt idx="11">
                  <c:v>850.91525999999999</c:v>
                </c:pt>
                <c:pt idx="12">
                  <c:v>1090.9170000000001</c:v>
                </c:pt>
                <c:pt idx="13">
                  <c:v>1466.00676</c:v>
                </c:pt>
                <c:pt idx="14">
                  <c:v>1864.028988</c:v>
                </c:pt>
                <c:pt idx="15">
                  <c:v>2075.9918400000001</c:v>
                </c:pt>
                <c:pt idx="16">
                  <c:v>2850.3108000000002</c:v>
                </c:pt>
                <c:pt idx="17">
                  <c:v>3344.7051000000001</c:v>
                </c:pt>
                <c:pt idx="18">
                  <c:v>3906.4112999999998</c:v>
                </c:pt>
                <c:pt idx="19">
                  <c:v>4237.86438</c:v>
                </c:pt>
                <c:pt idx="20">
                  <c:v>4310.2827000000007</c:v>
                </c:pt>
                <c:pt idx="21">
                  <c:v>4187.2644</c:v>
                </c:pt>
                <c:pt idx="22">
                  <c:v>3808.9251000000004</c:v>
                </c:pt>
                <c:pt idx="23">
                  <c:v>3189.1914000000002</c:v>
                </c:pt>
                <c:pt idx="24">
                  <c:v>2555.9953200000004</c:v>
                </c:pt>
                <c:pt idx="25">
                  <c:v>2260.7514000000001</c:v>
                </c:pt>
                <c:pt idx="26">
                  <c:v>1455.3297</c:v>
                </c:pt>
                <c:pt idx="27">
                  <c:v>1106.9325900000001</c:v>
                </c:pt>
                <c:pt idx="28">
                  <c:v>764.80245000000002</c:v>
                </c:pt>
                <c:pt idx="29">
                  <c:v>536.22052200000007</c:v>
                </c:pt>
                <c:pt idx="30">
                  <c:v>454.47138000000001</c:v>
                </c:pt>
                <c:pt idx="31">
                  <c:v>282.01365000000004</c:v>
                </c:pt>
                <c:pt idx="32">
                  <c:v>221.47936200000004</c:v>
                </c:pt>
                <c:pt idx="33">
                  <c:v>172.82910600000002</c:v>
                </c:pt>
                <c:pt idx="34">
                  <c:v>147.05561160000002</c:v>
                </c:pt>
                <c:pt idx="35">
                  <c:v>142.70122800000001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C4C-4603-A6C0-CC32CC37EADE}"/>
            </c:ext>
          </c:extLst>
        </c:ser>
        <c:ser>
          <c:idx val="1"/>
          <c:order val="1"/>
          <c:tx>
            <c:strRef>
              <c:f>'dbg12'!$M$9</c:f>
              <c:strCache>
                <c:ptCount val="1"/>
                <c:pt idx="0">
                  <c:v>srim84Kr_Si</c:v>
                </c:pt>
              </c:strCache>
            </c:strRef>
          </c:tx>
          <c:spPr>
            <a:ln w="19050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'dbg12'!$M$71:$M$106</c:f>
              <c:numCache>
                <c:formatCode>0.000E+00</c:formatCode>
                <c:ptCount val="36"/>
                <c:pt idx="0">
                  <c:v>87.208369200000007</c:v>
                </c:pt>
                <c:pt idx="1">
                  <c:v>123.36646500000001</c:v>
                </c:pt>
                <c:pt idx="2">
                  <c:v>151.08875495999999</c:v>
                </c:pt>
                <c:pt idx="3">
                  <c:v>194.99096880000002</c:v>
                </c:pt>
                <c:pt idx="4">
                  <c:v>246.77006760000003</c:v>
                </c:pt>
                <c:pt idx="5">
                  <c:v>275.74668000000003</c:v>
                </c:pt>
                <c:pt idx="6">
                  <c:v>383.26003200000002</c:v>
                </c:pt>
                <c:pt idx="7">
                  <c:v>322.23367080000003</c:v>
                </c:pt>
                <c:pt idx="8">
                  <c:v>452.89303200000006</c:v>
                </c:pt>
                <c:pt idx="9">
                  <c:v>583.74736559999997</c:v>
                </c:pt>
                <c:pt idx="10">
                  <c:v>645.40506600000003</c:v>
                </c:pt>
                <c:pt idx="11">
                  <c:v>982.05741</c:v>
                </c:pt>
                <c:pt idx="12">
                  <c:v>1355.5316844000001</c:v>
                </c:pt>
                <c:pt idx="13">
                  <c:v>2004.8733360000003</c:v>
                </c:pt>
                <c:pt idx="14">
                  <c:v>2725.714152</c:v>
                </c:pt>
                <c:pt idx="15">
                  <c:v>3113.0593200000003</c:v>
                </c:pt>
                <c:pt idx="16">
                  <c:v>4618.9890000000005</c:v>
                </c:pt>
                <c:pt idx="17">
                  <c:v>5679.081792</c:v>
                </c:pt>
                <c:pt idx="18">
                  <c:v>6991.6174200000005</c:v>
                </c:pt>
                <c:pt idx="19">
                  <c:v>8045.3039760000001</c:v>
                </c:pt>
                <c:pt idx="20">
                  <c:v>8469.6939000000002</c:v>
                </c:pt>
                <c:pt idx="21">
                  <c:v>9439.4494800000011</c:v>
                </c:pt>
                <c:pt idx="22">
                  <c:v>9433.8788399999994</c:v>
                </c:pt>
                <c:pt idx="23">
                  <c:v>8918.5946400000012</c:v>
                </c:pt>
                <c:pt idx="24">
                  <c:v>7892.1113760000017</c:v>
                </c:pt>
                <c:pt idx="25">
                  <c:v>7256.6870400000007</c:v>
                </c:pt>
                <c:pt idx="26">
                  <c:v>5014.9686600000005</c:v>
                </c:pt>
                <c:pt idx="27">
                  <c:v>3899.4480000000003</c:v>
                </c:pt>
                <c:pt idx="28">
                  <c:v>2777.4282600000001</c:v>
                </c:pt>
                <c:pt idx="29">
                  <c:v>2004.0284556000001</c:v>
                </c:pt>
                <c:pt idx="30">
                  <c:v>1720.9563840000001</c:v>
                </c:pt>
                <c:pt idx="31">
                  <c:v>1084.0929659999999</c:v>
                </c:pt>
                <c:pt idx="32">
                  <c:v>856.12380839999992</c:v>
                </c:pt>
                <c:pt idx="33">
                  <c:v>672.23698200000001</c:v>
                </c:pt>
                <c:pt idx="34">
                  <c:v>572.9496084000001</c:v>
                </c:pt>
                <c:pt idx="35">
                  <c:v>556.83189000000004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C4C-4603-A6C0-CC32CC37EADE}"/>
            </c:ext>
          </c:extLst>
        </c:ser>
        <c:ser>
          <c:idx val="2"/>
          <c:order val="2"/>
          <c:tx>
            <c:strRef>
              <c:f>'dbg12'!$N$9</c:f>
              <c:strCache>
                <c:ptCount val="1"/>
                <c:pt idx="0">
                  <c:v>srim132Xe_Si</c:v>
                </c:pt>
              </c:strCache>
            </c:strRef>
          </c:tx>
          <c:spPr>
            <a:ln w="19050">
              <a:solidFill>
                <a:srgbClr val="6600FF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'dbg12'!$N$71:$N$106</c:f>
              <c:numCache>
                <c:formatCode>0.000E+00</c:formatCode>
                <c:ptCount val="36"/>
                <c:pt idx="0">
                  <c:v>105.58683900000001</c:v>
                </c:pt>
                <c:pt idx="1">
                  <c:v>149.30150795999998</c:v>
                </c:pt>
                <c:pt idx="2">
                  <c:v>182.89525248000001</c:v>
                </c:pt>
                <c:pt idx="3">
                  <c:v>236.19513600000002</c:v>
                </c:pt>
                <c:pt idx="4">
                  <c:v>298.53059760000002</c:v>
                </c:pt>
                <c:pt idx="5">
                  <c:v>333.95986799999997</c:v>
                </c:pt>
                <c:pt idx="6">
                  <c:v>474.91562879999998</c:v>
                </c:pt>
                <c:pt idx="7">
                  <c:v>600.27359760000002</c:v>
                </c:pt>
                <c:pt idx="8">
                  <c:v>723.811824</c:v>
                </c:pt>
                <c:pt idx="9">
                  <c:v>866.75444640000012</c:v>
                </c:pt>
                <c:pt idx="10">
                  <c:v>963.07081199999993</c:v>
                </c:pt>
                <c:pt idx="11">
                  <c:v>1469.4698412</c:v>
                </c:pt>
                <c:pt idx="12">
                  <c:v>1935.8066844000002</c:v>
                </c:pt>
                <c:pt idx="13">
                  <c:v>2676.6925200000001</c:v>
                </c:pt>
                <c:pt idx="14">
                  <c:v>3513.9597120000003</c:v>
                </c:pt>
                <c:pt idx="15">
                  <c:v>3992.2920000000008</c:v>
                </c:pt>
                <c:pt idx="16">
                  <c:v>5973.1187400000008</c:v>
                </c:pt>
                <c:pt idx="17">
                  <c:v>7450.8238440000005</c:v>
                </c:pt>
                <c:pt idx="18">
                  <c:v>9489.5852400000003</c:v>
                </c:pt>
                <c:pt idx="19">
                  <c:v>11471.154732000001</c:v>
                </c:pt>
                <c:pt idx="20">
                  <c:v>12437.382240000001</c:v>
                </c:pt>
                <c:pt idx="21">
                  <c:v>15230.501136000001</c:v>
                </c:pt>
                <c:pt idx="22">
                  <c:v>15968.889468000001</c:v>
                </c:pt>
                <c:pt idx="23">
                  <c:v>15817.832280000004</c:v>
                </c:pt>
                <c:pt idx="24">
                  <c:v>14527.486368</c:v>
                </c:pt>
                <c:pt idx="25">
                  <c:v>13619.75058</c:v>
                </c:pt>
                <c:pt idx="26">
                  <c:v>10226.395224</c:v>
                </c:pt>
                <c:pt idx="27">
                  <c:v>8171.6646600000013</c:v>
                </c:pt>
                <c:pt idx="28">
                  <c:v>5962.4416799999999</c:v>
                </c:pt>
                <c:pt idx="29">
                  <c:v>4381.7725799999998</c:v>
                </c:pt>
                <c:pt idx="30">
                  <c:v>3775.0370400000011</c:v>
                </c:pt>
                <c:pt idx="31">
                  <c:v>2428.7990400000003</c:v>
                </c:pt>
                <c:pt idx="32">
                  <c:v>1926.5687063999999</c:v>
                </c:pt>
                <c:pt idx="33">
                  <c:v>1517.8137120000001</c:v>
                </c:pt>
                <c:pt idx="34">
                  <c:v>1298.8968444</c:v>
                </c:pt>
                <c:pt idx="35">
                  <c:v>1261.2114647999999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C4C-4603-A6C0-CC32CC37EADE}"/>
            </c:ext>
          </c:extLst>
        </c:ser>
        <c:ser>
          <c:idx val="3"/>
          <c:order val="3"/>
          <c:tx>
            <c:strRef>
              <c:f>'dbg12'!$O$9</c:f>
              <c:strCache>
                <c:ptCount val="1"/>
                <c:pt idx="0">
                  <c:v>srim197Au_Si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'dbg12'!$O$71:$O$106</c:f>
              <c:numCache>
                <c:formatCode>0.000E+00</c:formatCode>
                <c:ptCount val="36"/>
                <c:pt idx="0">
                  <c:v>195.36118425000001</c:v>
                </c:pt>
                <c:pt idx="1">
                  <c:v>276.35945040000001</c:v>
                </c:pt>
                <c:pt idx="2">
                  <c:v>338.37924240000001</c:v>
                </c:pt>
                <c:pt idx="3">
                  <c:v>436.90065300000003</c:v>
                </c:pt>
                <c:pt idx="4">
                  <c:v>552.59820360000003</c:v>
                </c:pt>
                <c:pt idx="5">
                  <c:v>617.74915950000002</c:v>
                </c:pt>
                <c:pt idx="6">
                  <c:v>883.76346720000004</c:v>
                </c:pt>
                <c:pt idx="7">
                  <c:v>1251.931707</c:v>
                </c:pt>
                <c:pt idx="8">
                  <c:v>1461.8287800000001</c:v>
                </c:pt>
                <c:pt idx="9">
                  <c:v>1646.8761564000001</c:v>
                </c:pt>
                <c:pt idx="10">
                  <c:v>1755.2622420000002</c:v>
                </c:pt>
                <c:pt idx="11">
                  <c:v>2178.4823316000002</c:v>
                </c:pt>
                <c:pt idx="12">
                  <c:v>2426.0601419999998</c:v>
                </c:pt>
                <c:pt idx="13">
                  <c:v>2686.7893050000002</c:v>
                </c:pt>
                <c:pt idx="14">
                  <c:v>3061.1595240000001</c:v>
                </c:pt>
                <c:pt idx="15">
                  <c:v>3413.2936050000003</c:v>
                </c:pt>
                <c:pt idx="16">
                  <c:v>5750.6645160000007</c:v>
                </c:pt>
                <c:pt idx="17">
                  <c:v>7973.7212519999994</c:v>
                </c:pt>
                <c:pt idx="18">
                  <c:v>11364.801930000001</c:v>
                </c:pt>
                <c:pt idx="19">
                  <c:v>14680.214748</c:v>
                </c:pt>
                <c:pt idx="20">
                  <c:v>16199.18901</c:v>
                </c:pt>
                <c:pt idx="21">
                  <c:v>20379.165155999999</c:v>
                </c:pt>
                <c:pt idx="22">
                  <c:v>21546.678456000001</c:v>
                </c:pt>
                <c:pt idx="23">
                  <c:v>21749.055165000002</c:v>
                </c:pt>
                <c:pt idx="24">
                  <c:v>20686.478795999999</c:v>
                </c:pt>
                <c:pt idx="25">
                  <c:v>19878.132509999999</c:v>
                </c:pt>
                <c:pt idx="26">
                  <c:v>16569.033084000002</c:v>
                </c:pt>
                <c:pt idx="27">
                  <c:v>13959.466776000001</c:v>
                </c:pt>
                <c:pt idx="28">
                  <c:v>10955.940165000002</c:v>
                </c:pt>
                <c:pt idx="29">
                  <c:v>8446.2043680000006</c:v>
                </c:pt>
                <c:pt idx="30">
                  <c:v>7416.6108300000005</c:v>
                </c:pt>
                <c:pt idx="31">
                  <c:v>4952.0204279999998</c:v>
                </c:pt>
                <c:pt idx="32">
                  <c:v>3993.8703480000004</c:v>
                </c:pt>
                <c:pt idx="33">
                  <c:v>3181.5317700000001</c:v>
                </c:pt>
                <c:pt idx="34">
                  <c:v>2737.8767160000002</c:v>
                </c:pt>
                <c:pt idx="35">
                  <c:v>2662.4177549999999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C4C-4603-A6C0-CC32CC37EADE}"/>
            </c:ext>
          </c:extLst>
        </c:ser>
        <c:ser>
          <c:idx val="4"/>
          <c:order val="4"/>
          <c:tx>
            <c:strRef>
              <c:f>'dbg12'!$P$9</c:f>
              <c:strCache>
                <c:ptCount val="1"/>
                <c:pt idx="0">
                  <c:v>srim40Ar_Mylar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'dbg12'!$P$71:$P$106</c:f>
              <c:numCache>
                <c:formatCode>0.000E+00</c:formatCode>
                <c:ptCount val="36"/>
                <c:pt idx="0">
                  <c:v>64.820799999999991</c:v>
                </c:pt>
                <c:pt idx="1">
                  <c:v>91.671139999999994</c:v>
                </c:pt>
                <c:pt idx="2">
                  <c:v>112.26291999999997</c:v>
                </c:pt>
                <c:pt idx="3">
                  <c:v>145.0086</c:v>
                </c:pt>
                <c:pt idx="4">
                  <c:v>183.37021999999999</c:v>
                </c:pt>
                <c:pt idx="5">
                  <c:v>204.93989999999999</c:v>
                </c:pt>
                <c:pt idx="6">
                  <c:v>289.8775</c:v>
                </c:pt>
                <c:pt idx="7">
                  <c:v>339.471</c:v>
                </c:pt>
                <c:pt idx="8">
                  <c:v>409.46069999999997</c:v>
                </c:pt>
                <c:pt idx="9">
                  <c:v>482.41203999999993</c:v>
                </c:pt>
                <c:pt idx="10">
                  <c:v>523.875</c:v>
                </c:pt>
                <c:pt idx="11">
                  <c:v>695.56629999999996</c:v>
                </c:pt>
                <c:pt idx="12">
                  <c:v>843.5086</c:v>
                </c:pt>
                <c:pt idx="13">
                  <c:v>1088.5423999999998</c:v>
                </c:pt>
                <c:pt idx="14">
                  <c:v>1407.7848399999998</c:v>
                </c:pt>
                <c:pt idx="15">
                  <c:v>1613.5349999999999</c:v>
                </c:pt>
                <c:pt idx="16">
                  <c:v>2529.9669999999996</c:v>
                </c:pt>
                <c:pt idx="17">
                  <c:v>3150.2349999999997</c:v>
                </c:pt>
                <c:pt idx="18">
                  <c:v>3762.1209999999996</c:v>
                </c:pt>
                <c:pt idx="19">
                  <c:v>3941.4958000000001</c:v>
                </c:pt>
                <c:pt idx="20">
                  <c:v>3882.2629999999995</c:v>
                </c:pt>
                <c:pt idx="21">
                  <c:v>3322.0659999999998</c:v>
                </c:pt>
                <c:pt idx="22">
                  <c:v>2935.0969999999998</c:v>
                </c:pt>
                <c:pt idx="23">
                  <c:v>2390.2669999999998</c:v>
                </c:pt>
                <c:pt idx="24">
                  <c:v>1906.3461999999997</c:v>
                </c:pt>
                <c:pt idx="25">
                  <c:v>1683.385</c:v>
                </c:pt>
                <c:pt idx="26">
                  <c:v>1059.9038999999998</c:v>
                </c:pt>
                <c:pt idx="27">
                  <c:v>797.26789999999994</c:v>
                </c:pt>
                <c:pt idx="28">
                  <c:v>544.69029999999998</c:v>
                </c:pt>
                <c:pt idx="29">
                  <c:v>378.69875999999994</c:v>
                </c:pt>
                <c:pt idx="30">
                  <c:v>319.91299999999995</c:v>
                </c:pt>
                <c:pt idx="31">
                  <c:v>196.69759999999997</c:v>
                </c:pt>
                <c:pt idx="32">
                  <c:v>153.80969999999999</c:v>
                </c:pt>
                <c:pt idx="33">
                  <c:v>119.28982999999999</c:v>
                </c:pt>
                <c:pt idx="34">
                  <c:v>100.95001399999998</c:v>
                </c:pt>
                <c:pt idx="35">
                  <c:v>97.817939999999979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C4C-4603-A6C0-CC32CC37EADE}"/>
            </c:ext>
          </c:extLst>
        </c:ser>
        <c:ser>
          <c:idx val="5"/>
          <c:order val="5"/>
          <c:tx>
            <c:strRef>
              <c:f>'dbg12'!$Q$9</c:f>
              <c:strCache>
                <c:ptCount val="1"/>
                <c:pt idx="0">
                  <c:v>srim84Kr_Mylar</c:v>
                </c:pt>
              </c:strCache>
            </c:strRef>
          </c:tx>
          <c:spPr>
            <a:ln w="19050">
              <a:solidFill>
                <a:srgbClr val="00CC00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'dbg12'!$Q$71:$Q$106</c:f>
              <c:numCache>
                <c:formatCode>0.000E+00</c:formatCode>
                <c:ptCount val="36"/>
                <c:pt idx="0">
                  <c:v>81.042764000000005</c:v>
                </c:pt>
                <c:pt idx="1">
                  <c:v>114.64899599999998</c:v>
                </c:pt>
                <c:pt idx="2">
                  <c:v>140.38732399999995</c:v>
                </c:pt>
                <c:pt idx="3">
                  <c:v>181.24677999999997</c:v>
                </c:pt>
                <c:pt idx="4">
                  <c:v>229.30357999999998</c:v>
                </c:pt>
                <c:pt idx="5">
                  <c:v>256.29361999999998</c:v>
                </c:pt>
                <c:pt idx="6">
                  <c:v>354.08362</c:v>
                </c:pt>
                <c:pt idx="7">
                  <c:v>261.66927599999997</c:v>
                </c:pt>
                <c:pt idx="8">
                  <c:v>369.14327999999995</c:v>
                </c:pt>
                <c:pt idx="9">
                  <c:v>483.76992399999995</c:v>
                </c:pt>
                <c:pt idx="10">
                  <c:v>533.34665999999993</c:v>
                </c:pt>
                <c:pt idx="11">
                  <c:v>750.38457999999991</c:v>
                </c:pt>
                <c:pt idx="12">
                  <c:v>979.99549999999999</c:v>
                </c:pt>
                <c:pt idx="13">
                  <c:v>1393.45162</c:v>
                </c:pt>
                <c:pt idx="14">
                  <c:v>1929.42464</c:v>
                </c:pt>
                <c:pt idx="15">
                  <c:v>2269.5662000000002</c:v>
                </c:pt>
                <c:pt idx="16">
                  <c:v>3871.3664000000003</c:v>
                </c:pt>
                <c:pt idx="17">
                  <c:v>5107.3761199999999</c:v>
                </c:pt>
                <c:pt idx="18">
                  <c:v>6582.9433999999992</c:v>
                </c:pt>
                <c:pt idx="19">
                  <c:v>7442.5454399999999</c:v>
                </c:pt>
                <c:pt idx="20">
                  <c:v>7612.5324000000001</c:v>
                </c:pt>
                <c:pt idx="21">
                  <c:v>7501.0517999999984</c:v>
                </c:pt>
                <c:pt idx="22">
                  <c:v>7269.5968400000002</c:v>
                </c:pt>
                <c:pt idx="23">
                  <c:v>6685.7625999999991</c:v>
                </c:pt>
                <c:pt idx="24">
                  <c:v>5887.6285599999992</c:v>
                </c:pt>
                <c:pt idx="25">
                  <c:v>5403.0371999999998</c:v>
                </c:pt>
                <c:pt idx="26">
                  <c:v>3652.5962</c:v>
                </c:pt>
                <c:pt idx="27">
                  <c:v>2808.0817599999996</c:v>
                </c:pt>
                <c:pt idx="28">
                  <c:v>1977.5932</c:v>
                </c:pt>
                <c:pt idx="29">
                  <c:v>1415.0212999999999</c:v>
                </c:pt>
                <c:pt idx="30">
                  <c:v>1211.3945799999999</c:v>
                </c:pt>
                <c:pt idx="31">
                  <c:v>756.08434</c:v>
                </c:pt>
                <c:pt idx="32">
                  <c:v>594.39556000000005</c:v>
                </c:pt>
                <c:pt idx="33">
                  <c:v>463.97163999999998</c:v>
                </c:pt>
                <c:pt idx="34">
                  <c:v>393.32255599999996</c:v>
                </c:pt>
                <c:pt idx="35">
                  <c:v>381.66598799999997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C4C-4603-A6C0-CC32CC37EADE}"/>
            </c:ext>
          </c:extLst>
        </c:ser>
        <c:ser>
          <c:idx val="6"/>
          <c:order val="6"/>
          <c:tx>
            <c:strRef>
              <c:f>'dbg12'!$R$9</c:f>
              <c:strCache>
                <c:ptCount val="1"/>
                <c:pt idx="0">
                  <c:v>srim132Xe_Mylar</c:v>
                </c:pt>
              </c:strCache>
            </c:strRef>
          </c:tx>
          <c:spPr>
            <a:ln w="19050">
              <a:solidFill>
                <a:srgbClr val="99FF33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'dbg12'!$R$71:$R$106</c:f>
              <c:numCache>
                <c:formatCode>0.000E+00</c:formatCode>
                <c:ptCount val="36"/>
                <c:pt idx="0">
                  <c:v>98.133662000000001</c:v>
                </c:pt>
                <c:pt idx="1">
                  <c:v>138.75451039999999</c:v>
                </c:pt>
                <c:pt idx="2">
                  <c:v>169.98137199999999</c:v>
                </c:pt>
                <c:pt idx="3">
                  <c:v>219.44075999999998</c:v>
                </c:pt>
                <c:pt idx="4">
                  <c:v>277.53360799999996</c:v>
                </c:pt>
                <c:pt idx="5">
                  <c:v>310.35751999999997</c:v>
                </c:pt>
                <c:pt idx="6">
                  <c:v>435.10403199999996</c:v>
                </c:pt>
                <c:pt idx="7">
                  <c:v>487.25124799999992</c:v>
                </c:pt>
                <c:pt idx="8">
                  <c:v>589.95310000000006</c:v>
                </c:pt>
                <c:pt idx="9">
                  <c:v>718.34857599999998</c:v>
                </c:pt>
                <c:pt idx="10">
                  <c:v>796.0385399999999</c:v>
                </c:pt>
                <c:pt idx="11">
                  <c:v>1122.9421279999999</c:v>
                </c:pt>
                <c:pt idx="12">
                  <c:v>1400.2186879999999</c:v>
                </c:pt>
                <c:pt idx="13">
                  <c:v>1859.9657999999999</c:v>
                </c:pt>
                <c:pt idx="14">
                  <c:v>2485.6541599999996</c:v>
                </c:pt>
                <c:pt idx="15">
                  <c:v>2910.2304000000004</c:v>
                </c:pt>
                <c:pt idx="16">
                  <c:v>5005.8421599999992</c:v>
                </c:pt>
                <c:pt idx="17">
                  <c:v>6699.5649599999997</c:v>
                </c:pt>
                <c:pt idx="18">
                  <c:v>8936.0501999999997</c:v>
                </c:pt>
                <c:pt idx="19">
                  <c:v>10610.047359999999</c:v>
                </c:pt>
                <c:pt idx="20">
                  <c:v>11179.632199999998</c:v>
                </c:pt>
                <c:pt idx="21">
                  <c:v>12127.301119999998</c:v>
                </c:pt>
                <c:pt idx="22">
                  <c:v>12304.664239999998</c:v>
                </c:pt>
                <c:pt idx="23">
                  <c:v>11856.897800000001</c:v>
                </c:pt>
                <c:pt idx="24">
                  <c:v>10837.199560000001</c:v>
                </c:pt>
                <c:pt idx="25">
                  <c:v>10141.661199999997</c:v>
                </c:pt>
                <c:pt idx="26">
                  <c:v>7447.8540399999993</c:v>
                </c:pt>
                <c:pt idx="27">
                  <c:v>5884.7227999999996</c:v>
                </c:pt>
                <c:pt idx="28">
                  <c:v>4247.4387999999999</c:v>
                </c:pt>
                <c:pt idx="29">
                  <c:v>3094.8579199999995</c:v>
                </c:pt>
                <c:pt idx="30">
                  <c:v>2657.6527999999998</c:v>
                </c:pt>
                <c:pt idx="31">
                  <c:v>1694.1139600000001</c:v>
                </c:pt>
                <c:pt idx="32">
                  <c:v>1337.4263319999998</c:v>
                </c:pt>
                <c:pt idx="33">
                  <c:v>1047.6661799999999</c:v>
                </c:pt>
                <c:pt idx="34">
                  <c:v>891.69392399999992</c:v>
                </c:pt>
                <c:pt idx="35">
                  <c:v>864.64800400000001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C4C-4603-A6C0-CC32CC37EADE}"/>
            </c:ext>
          </c:extLst>
        </c:ser>
        <c:ser>
          <c:idx val="7"/>
          <c:order val="7"/>
          <c:tx>
            <c:strRef>
              <c:f>'dbg12'!$S$9</c:f>
              <c:strCache>
                <c:ptCount val="1"/>
                <c:pt idx="0">
                  <c:v>srim197Au_Mylar</c:v>
                </c:pt>
              </c:strCache>
            </c:strRef>
          </c:tx>
          <c:spPr>
            <a:ln w="19050">
              <a:solidFill>
                <a:srgbClr val="FF9900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'dbg12'!$S$71:$S$106</c:f>
              <c:numCache>
                <c:formatCode>0.000E+00</c:formatCode>
                <c:ptCount val="36"/>
                <c:pt idx="0">
                  <c:v>194.23189500000001</c:v>
                </c:pt>
                <c:pt idx="1">
                  <c:v>274.77313599999997</c:v>
                </c:pt>
                <c:pt idx="2">
                  <c:v>336.57641599999994</c:v>
                </c:pt>
                <c:pt idx="3">
                  <c:v>434.44604499999991</c:v>
                </c:pt>
                <c:pt idx="4">
                  <c:v>549.54627199999993</c:v>
                </c:pt>
                <c:pt idx="5">
                  <c:v>614.39361500000007</c:v>
                </c:pt>
                <c:pt idx="6">
                  <c:v>872.47120399999994</c:v>
                </c:pt>
                <c:pt idx="7">
                  <c:v>1087.542148</c:v>
                </c:pt>
                <c:pt idx="8">
                  <c:v>1274.79044</c:v>
                </c:pt>
                <c:pt idx="9">
                  <c:v>1460.4796799999999</c:v>
                </c:pt>
                <c:pt idx="10">
                  <c:v>1552.5559499999999</c:v>
                </c:pt>
                <c:pt idx="11">
                  <c:v>1781.0073599999998</c:v>
                </c:pt>
                <c:pt idx="12">
                  <c:v>1875.6960199999996</c:v>
                </c:pt>
                <c:pt idx="13">
                  <c:v>1994.2873500000001</c:v>
                </c:pt>
                <c:pt idx="14">
                  <c:v>2311.3644399999998</c:v>
                </c:pt>
                <c:pt idx="15">
                  <c:v>2653.95075</c:v>
                </c:pt>
                <c:pt idx="16">
                  <c:v>5105.1409199999998</c:v>
                </c:pt>
                <c:pt idx="17">
                  <c:v>7509.7690799999982</c:v>
                </c:pt>
                <c:pt idx="18">
                  <c:v>10941.094449999999</c:v>
                </c:pt>
                <c:pt idx="19">
                  <c:v>13652.154559999999</c:v>
                </c:pt>
                <c:pt idx="20">
                  <c:v>14593.760499999999</c:v>
                </c:pt>
                <c:pt idx="21">
                  <c:v>16195.7004</c:v>
                </c:pt>
                <c:pt idx="22">
                  <c:v>16607.815399999999</c:v>
                </c:pt>
                <c:pt idx="23">
                  <c:v>16305.783999999998</c:v>
                </c:pt>
                <c:pt idx="24">
                  <c:v>15431.820799999998</c:v>
                </c:pt>
                <c:pt idx="25">
                  <c:v>14800.516499999998</c:v>
                </c:pt>
                <c:pt idx="26">
                  <c:v>12066.056639999999</c:v>
                </c:pt>
                <c:pt idx="27">
                  <c:v>10051.10766</c:v>
                </c:pt>
                <c:pt idx="28">
                  <c:v>7802.4545499999986</c:v>
                </c:pt>
                <c:pt idx="29">
                  <c:v>5964.6311999999989</c:v>
                </c:pt>
                <c:pt idx="30">
                  <c:v>5219.8206499999997</c:v>
                </c:pt>
                <c:pt idx="31">
                  <c:v>3453.4957599999998</c:v>
                </c:pt>
                <c:pt idx="32">
                  <c:v>2773.3244</c:v>
                </c:pt>
                <c:pt idx="33">
                  <c:v>2196.3633999999997</c:v>
                </c:pt>
                <c:pt idx="34">
                  <c:v>1879.6914399999998</c:v>
                </c:pt>
                <c:pt idx="35">
                  <c:v>1824.2864199999999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C4C-4603-A6C0-CC32CC37EADE}"/>
            </c:ext>
          </c:extLst>
        </c:ser>
        <c:ser>
          <c:idx val="8"/>
          <c:order val="8"/>
          <c:tx>
            <c:strRef>
              <c:f>'dbg12'!$T$9</c:f>
              <c:strCache>
                <c:ptCount val="1"/>
              </c:strCache>
            </c:strRef>
          </c:tx>
          <c:spPr>
            <a:ln w="19050">
              <a:solidFill>
                <a:srgbClr val="996633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'dbg12'!$T$71:$T$106</c:f>
              <c:numCache>
                <c:formatCode>0.000E+00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3C4C-4603-A6C0-CC32CC37EADE}"/>
            </c:ext>
          </c:extLst>
        </c:ser>
        <c:ser>
          <c:idx val="9"/>
          <c:order val="9"/>
          <c:tx>
            <c:strRef>
              <c:f>'dbg12'!$U$9</c:f>
              <c:strCache>
                <c:ptCount val="1"/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none"/>
          </c:marker>
          <c:xVal>
            <c:numRef>
              <c:f>'dbg12'!$K$71:$K$106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'dbg12'!$U$71:$U$106</c:f>
              <c:numCache>
                <c:formatCode>0.000E+00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3C4C-4603-A6C0-CC32CC37EA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400648"/>
        <c:axId val="459403784"/>
      </c:scatterChart>
      <c:valAx>
        <c:axId val="459400648"/>
        <c:scaling>
          <c:logBase val="10"/>
          <c:orientation val="minMax"/>
        </c:scaling>
        <c:delete val="0"/>
        <c:axPos val="b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  <a:prstDash val="dash"/>
            </a:ln>
          </c:spPr>
        </c:majorGridlines>
        <c:minorGridlines>
          <c:spPr>
            <a:ln>
              <a:solidFill>
                <a:srgbClr val="CCECFF"/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E</a:t>
                </a:r>
                <a:r>
                  <a:rPr lang="en-US" sz="1100" baseline="0"/>
                  <a:t> beam</a:t>
                </a:r>
                <a:r>
                  <a:rPr lang="en-US" sz="1100"/>
                  <a:t> [MeV/A]</a:t>
                </a:r>
                <a:endParaRPr lang="ja-JP" sz="1100"/>
              </a:p>
            </c:rich>
          </c:tx>
          <c:layout>
            <c:manualLayout>
              <c:xMode val="edge"/>
              <c:yMode val="edge"/>
              <c:x val="0.72810617266658595"/>
              <c:y val="0.90315299937519722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in"/>
        <c:tickLblPos val="nextTo"/>
        <c:txPr>
          <a:bodyPr/>
          <a:lstStyle/>
          <a:p>
            <a:pPr>
              <a:defRPr b="1"/>
            </a:pPr>
            <a:endParaRPr lang="ja-JP"/>
          </a:p>
        </c:txPr>
        <c:crossAx val="459403784"/>
        <c:crosses val="autoZero"/>
        <c:crossBetween val="midCat"/>
        <c:majorUnit val="10"/>
      </c:valAx>
      <c:valAx>
        <c:axId val="459403784"/>
        <c:scaling>
          <c:logBase val="10"/>
          <c:orientation val="minMax"/>
        </c:scaling>
        <c:delete val="0"/>
        <c:axPos val="l"/>
        <c:majorGridlines>
          <c:spPr>
            <a:ln w="12700">
              <a:solidFill>
                <a:schemeClr val="tx2"/>
              </a:solidFill>
              <a:prstDash val="sysDash"/>
            </a:ln>
          </c:spPr>
        </c:majorGridlines>
        <c:minorGridlines>
          <c:spPr>
            <a:ln>
              <a:solidFill>
                <a:schemeClr val="tx2">
                  <a:lumMod val="20000"/>
                  <a:lumOff val="80000"/>
                </a:schemeClr>
              </a:solidFill>
            </a:ln>
          </c:spPr>
        </c:minorGridlines>
        <c:title>
          <c:tx>
            <c:strRef>
              <c:f>'dbg12'!$D$14</c:f>
              <c:strCache>
                <c:ptCount val="1"/>
                <c:pt idx="0">
                  <c:v>dE/dX [ keV/um ]</c:v>
                </c:pt>
              </c:strCache>
            </c:strRef>
          </c:tx>
          <c:layout>
            <c:manualLayout>
              <c:xMode val="edge"/>
              <c:yMode val="edge"/>
              <c:x val="6.1597661543509923E-2"/>
              <c:y val="7.8919903626872415E-2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1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.E+00" sourceLinked="0"/>
        <c:majorTickMark val="cross"/>
        <c:minorTickMark val="out"/>
        <c:tickLblPos val="nextTo"/>
        <c:spPr>
          <a:ln>
            <a:solidFill>
              <a:schemeClr val="tx2"/>
            </a:solidFill>
          </a:ln>
        </c:spPr>
        <c:txPr>
          <a:bodyPr/>
          <a:lstStyle/>
          <a:p>
            <a:pPr>
              <a:defRPr b="1">
                <a:solidFill>
                  <a:schemeClr val="tx1"/>
                </a:solidFill>
              </a:defRPr>
            </a:pPr>
            <a:endParaRPr lang="ja-JP"/>
          </a:p>
        </c:txPr>
        <c:crossAx val="459400648"/>
        <c:crosses val="autoZero"/>
        <c:crossBetween val="midCat"/>
      </c:valAx>
      <c:spPr>
        <a:noFill/>
        <a:ln>
          <a:solidFill>
            <a:schemeClr val="tx1">
              <a:lumMod val="50000"/>
              <a:lumOff val="50000"/>
            </a:schemeClr>
          </a:solidFill>
        </a:ln>
      </c:spPr>
    </c:plotArea>
    <c:legend>
      <c:legendPos val="r"/>
      <c:layout>
        <c:manualLayout>
          <c:xMode val="edge"/>
          <c:yMode val="edge"/>
          <c:x val="0.11640808092220296"/>
          <c:y val="5.3058151743328508E-2"/>
          <c:w val="0.30379372775491614"/>
          <c:h val="0.20255718035245596"/>
        </c:manualLayout>
      </c:layout>
      <c:overlay val="0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3175">
      <a:noFill/>
    </a:ln>
  </c:spPr>
  <c:txPr>
    <a:bodyPr/>
    <a:lstStyle/>
    <a:p>
      <a:pPr>
        <a:defRPr baseline="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altLang="ja-JP"/>
              <a:t>dE/dX nucl</a:t>
            </a:r>
          </a:p>
        </c:rich>
      </c:tx>
      <c:layout>
        <c:manualLayout>
          <c:xMode val="edge"/>
          <c:yMode val="edge"/>
          <c:x val="0.76434538579311262"/>
          <c:y val="4.9392266616854218E-2"/>
        </c:manualLayout>
      </c:layout>
      <c:overlay val="1"/>
      <c:spPr>
        <a:solidFill>
          <a:schemeClr val="bg1"/>
        </a:solidFill>
        <a:ln>
          <a:solidFill>
            <a:srgbClr val="00B050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5.0907058670898057E-2"/>
          <c:y val="4.1004378353659665E-2"/>
          <c:w val="0.89444707244294086"/>
          <c:h val="0.9081176241858655"/>
        </c:manualLayout>
      </c:layout>
      <c:scatterChart>
        <c:scatterStyle val="lineMarker"/>
        <c:varyColors val="0"/>
        <c:ser>
          <c:idx val="0"/>
          <c:order val="0"/>
          <c:tx>
            <c:strRef>
              <c:f>'dbg12'!$L$9</c:f>
              <c:strCache>
                <c:ptCount val="1"/>
                <c:pt idx="0">
                  <c:v>srim40Ar_Si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'dbg12'!$L$111:$L$146</c:f>
              <c:numCache>
                <c:formatCode>0.000E+00</c:formatCode>
                <c:ptCount val="36"/>
                <c:pt idx="0">
                  <c:v>467.00532000000004</c:v>
                </c:pt>
                <c:pt idx="1">
                  <c:v>534.0851100000001</c:v>
                </c:pt>
                <c:pt idx="2">
                  <c:v>562.40253000000007</c:v>
                </c:pt>
                <c:pt idx="3">
                  <c:v>580.97133000000008</c:v>
                </c:pt>
                <c:pt idx="4">
                  <c:v>576.79335000000003</c:v>
                </c:pt>
                <c:pt idx="5">
                  <c:v>567.04473000000007</c:v>
                </c:pt>
                <c:pt idx="6">
                  <c:v>505.99980000000005</c:v>
                </c:pt>
                <c:pt idx="7">
                  <c:v>452.38239000000004</c:v>
                </c:pt>
                <c:pt idx="8">
                  <c:v>375.32187000000005</c:v>
                </c:pt>
                <c:pt idx="9">
                  <c:v>303.22850400000004</c:v>
                </c:pt>
                <c:pt idx="10">
                  <c:v>270.64026000000001</c:v>
                </c:pt>
                <c:pt idx="11">
                  <c:v>181.64928599999999</c:v>
                </c:pt>
                <c:pt idx="12">
                  <c:v>140.14801800000001</c:v>
                </c:pt>
                <c:pt idx="13">
                  <c:v>98.878860000000003</c:v>
                </c:pt>
                <c:pt idx="14">
                  <c:v>70.477880399999989</c:v>
                </c:pt>
                <c:pt idx="15">
                  <c:v>59.652270000000001</c:v>
                </c:pt>
                <c:pt idx="16">
                  <c:v>35.002187999999997</c:v>
                </c:pt>
                <c:pt idx="17">
                  <c:v>25.346412000000004</c:v>
                </c:pt>
                <c:pt idx="18">
                  <c:v>16.735130999999999</c:v>
                </c:pt>
                <c:pt idx="19">
                  <c:v>11.344608360000001</c:v>
                </c:pt>
                <c:pt idx="20">
                  <c:v>9.4027761000000005</c:v>
                </c:pt>
                <c:pt idx="21">
                  <c:v>5.2178328</c:v>
                </c:pt>
                <c:pt idx="22">
                  <c:v>3.6789434999999999</c:v>
                </c:pt>
                <c:pt idx="23">
                  <c:v>2.3582376000000003</c:v>
                </c:pt>
                <c:pt idx="24">
                  <c:v>1.5627966300000002</c:v>
                </c:pt>
                <c:pt idx="25">
                  <c:v>1.2821756400000002</c:v>
                </c:pt>
                <c:pt idx="26">
                  <c:v>0.69238412999999999</c:v>
                </c:pt>
                <c:pt idx="27">
                  <c:v>0.48139614000000003</c:v>
                </c:pt>
                <c:pt idx="28">
                  <c:v>0.30383199000000005</c:v>
                </c:pt>
                <c:pt idx="29">
                  <c:v>0.1987836462</c:v>
                </c:pt>
                <c:pt idx="30">
                  <c:v>0.16217525700000002</c:v>
                </c:pt>
                <c:pt idx="31">
                  <c:v>8.6182443000000011E-2</c:v>
                </c:pt>
                <c:pt idx="32">
                  <c:v>5.9443371000000002E-2</c:v>
                </c:pt>
                <c:pt idx="33">
                  <c:v>3.7160811000000002E-2</c:v>
                </c:pt>
                <c:pt idx="34">
                  <c:v>2.4111586800000001E-2</c:v>
                </c:pt>
                <c:pt idx="35">
                  <c:v>2.1630330900000001E-2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C8C-4CA3-BFDF-BA62E2CD14A1}"/>
            </c:ext>
          </c:extLst>
        </c:ser>
        <c:ser>
          <c:idx val="1"/>
          <c:order val="1"/>
          <c:tx>
            <c:strRef>
              <c:f>'dbg12'!$M$9</c:f>
              <c:strCache>
                <c:ptCount val="1"/>
                <c:pt idx="0">
                  <c:v>srim84Kr_Si</c:v>
                </c:pt>
              </c:strCache>
            </c:strRef>
          </c:tx>
          <c:spPr>
            <a:ln w="19050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'dbg12'!$M$111:$M$146</c:f>
              <c:numCache>
                <c:formatCode>0.000E+00</c:formatCode>
                <c:ptCount val="36"/>
                <c:pt idx="0">
                  <c:v>951.92953200000011</c:v>
                </c:pt>
                <c:pt idx="1">
                  <c:v>1133.671662</c:v>
                </c:pt>
                <c:pt idx="2">
                  <c:v>1225.6893504</c:v>
                </c:pt>
                <c:pt idx="3">
                  <c:v>1314.0211320000001</c:v>
                </c:pt>
                <c:pt idx="4">
                  <c:v>1358.2148760000002</c:v>
                </c:pt>
                <c:pt idx="5">
                  <c:v>1362.9963420000001</c:v>
                </c:pt>
                <c:pt idx="6">
                  <c:v>1305.2937960000002</c:v>
                </c:pt>
                <c:pt idx="7">
                  <c:v>1219.8216096000001</c:v>
                </c:pt>
                <c:pt idx="8">
                  <c:v>1068.4951739999999</c:v>
                </c:pt>
                <c:pt idx="9">
                  <c:v>903.36283560000004</c:v>
                </c:pt>
                <c:pt idx="10">
                  <c:v>822.69068400000003</c:v>
                </c:pt>
                <c:pt idx="11">
                  <c:v>582.13188000000002</c:v>
                </c:pt>
                <c:pt idx="12">
                  <c:v>460.74763439999998</c:v>
                </c:pt>
                <c:pt idx="13">
                  <c:v>334.145556</c:v>
                </c:pt>
                <c:pt idx="14">
                  <c:v>242.61065640000001</c:v>
                </c:pt>
                <c:pt idx="15">
                  <c:v>207.4088538</c:v>
                </c:pt>
                <c:pt idx="16">
                  <c:v>124.06279500000001</c:v>
                </c:pt>
                <c:pt idx="17">
                  <c:v>90.786576960000019</c:v>
                </c:pt>
                <c:pt idx="18">
                  <c:v>60.696764999999992</c:v>
                </c:pt>
                <c:pt idx="19">
                  <c:v>41.396354280000004</c:v>
                </c:pt>
                <c:pt idx="20">
                  <c:v>34.500830399999998</c:v>
                </c:pt>
                <c:pt idx="21">
                  <c:v>19.284627240000003</c:v>
                </c:pt>
                <c:pt idx="22">
                  <c:v>13.664037168</c:v>
                </c:pt>
                <c:pt idx="23">
                  <c:v>8.824357980000002</c:v>
                </c:pt>
                <c:pt idx="24">
                  <c:v>5.8554853920000012</c:v>
                </c:pt>
                <c:pt idx="25">
                  <c:v>4.8251026799999996</c:v>
                </c:pt>
                <c:pt idx="26">
                  <c:v>2.6121659399999997</c:v>
                </c:pt>
                <c:pt idx="27">
                  <c:v>1.8217106928000004</c:v>
                </c:pt>
                <c:pt idx="28">
                  <c:v>1.1559078</c:v>
                </c:pt>
                <c:pt idx="29">
                  <c:v>0.75587085720000013</c:v>
                </c:pt>
                <c:pt idx="30">
                  <c:v>0.61894452600000005</c:v>
                </c:pt>
                <c:pt idx="31">
                  <c:v>0.32913197999999999</c:v>
                </c:pt>
                <c:pt idx="32">
                  <c:v>0.22742509175999998</c:v>
                </c:pt>
                <c:pt idx="33">
                  <c:v>0.14279871420000001</c:v>
                </c:pt>
                <c:pt idx="34">
                  <c:v>9.2559897360000018E-2</c:v>
                </c:pt>
                <c:pt idx="35">
                  <c:v>8.3266212960000002E-2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C8C-4CA3-BFDF-BA62E2CD14A1}"/>
            </c:ext>
          </c:extLst>
        </c:ser>
        <c:ser>
          <c:idx val="2"/>
          <c:order val="2"/>
          <c:tx>
            <c:strRef>
              <c:f>'dbg12'!$N$9</c:f>
              <c:strCache>
                <c:ptCount val="1"/>
                <c:pt idx="0">
                  <c:v>srim132Xe_Si</c:v>
                </c:pt>
              </c:strCache>
            </c:strRef>
          </c:tx>
          <c:spPr>
            <a:ln w="19050">
              <a:solidFill>
                <a:srgbClr val="6600FF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'dbg12'!$N$111:$N$146</c:f>
              <c:numCache>
                <c:formatCode>0.000E+00</c:formatCode>
                <c:ptCount val="36"/>
                <c:pt idx="0">
                  <c:v>1335.4216740000002</c:v>
                </c:pt>
                <c:pt idx="1">
                  <c:v>1629.6907320000003</c:v>
                </c:pt>
                <c:pt idx="2">
                  <c:v>1791.0071820000001</c:v>
                </c:pt>
                <c:pt idx="3">
                  <c:v>1964.718306</c:v>
                </c:pt>
                <c:pt idx="4">
                  <c:v>2078.8050132000003</c:v>
                </c:pt>
                <c:pt idx="5">
                  <c:v>2112.9437520000001</c:v>
                </c:pt>
                <c:pt idx="6">
                  <c:v>2113.3615500000001</c:v>
                </c:pt>
                <c:pt idx="7">
                  <c:v>2032.1230500000004</c:v>
                </c:pt>
                <c:pt idx="8">
                  <c:v>1847.5027560000001</c:v>
                </c:pt>
                <c:pt idx="9">
                  <c:v>1615.9033980000002</c:v>
                </c:pt>
                <c:pt idx="10">
                  <c:v>1492.977942</c:v>
                </c:pt>
                <c:pt idx="11">
                  <c:v>1102.75461</c:v>
                </c:pt>
                <c:pt idx="12">
                  <c:v>890.16041880000012</c:v>
                </c:pt>
                <c:pt idx="13">
                  <c:v>658.96028999999999</c:v>
                </c:pt>
                <c:pt idx="14">
                  <c:v>486.95749560000002</c:v>
                </c:pt>
                <c:pt idx="15">
                  <c:v>418.26222000000001</c:v>
                </c:pt>
                <c:pt idx="16">
                  <c:v>255.16316519999998</c:v>
                </c:pt>
                <c:pt idx="17">
                  <c:v>188.00445780000001</c:v>
                </c:pt>
                <c:pt idx="18">
                  <c:v>126.55565639999999</c:v>
                </c:pt>
                <c:pt idx="19">
                  <c:v>87.091385760000009</c:v>
                </c:pt>
                <c:pt idx="20">
                  <c:v>72.604008000000007</c:v>
                </c:pt>
                <c:pt idx="21">
                  <c:v>41.014765440000005</c:v>
                </c:pt>
                <c:pt idx="22">
                  <c:v>29.111236200000004</c:v>
                </c:pt>
                <c:pt idx="23">
                  <c:v>18.844546680000001</c:v>
                </c:pt>
                <c:pt idx="24">
                  <c:v>12.578040900000001</c:v>
                </c:pt>
                <c:pt idx="25">
                  <c:v>10.350713339999999</c:v>
                </c:pt>
                <c:pt idx="26">
                  <c:v>5.6430583200000006</c:v>
                </c:pt>
                <c:pt idx="27">
                  <c:v>3.9385353239999996</c:v>
                </c:pt>
                <c:pt idx="28">
                  <c:v>2.4998247</c:v>
                </c:pt>
                <c:pt idx="29">
                  <c:v>1.6418347272</c:v>
                </c:pt>
                <c:pt idx="30">
                  <c:v>1.3416422220000002</c:v>
                </c:pt>
                <c:pt idx="31">
                  <c:v>0.71766555120000008</c:v>
                </c:pt>
                <c:pt idx="32">
                  <c:v>0.49566626280000003</c:v>
                </c:pt>
                <c:pt idx="33">
                  <c:v>0.311073822</c:v>
                </c:pt>
                <c:pt idx="34">
                  <c:v>0.20240084844</c:v>
                </c:pt>
                <c:pt idx="35">
                  <c:v>0.18142367508000001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C8C-4CA3-BFDF-BA62E2CD14A1}"/>
            </c:ext>
          </c:extLst>
        </c:ser>
        <c:ser>
          <c:idx val="3"/>
          <c:order val="3"/>
          <c:tx>
            <c:strRef>
              <c:f>'dbg12'!$O$9</c:f>
              <c:strCache>
                <c:ptCount val="1"/>
                <c:pt idx="0">
                  <c:v>srim197Au_Si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'dbg12'!$O$111:$O$146</c:f>
              <c:numCache>
                <c:formatCode>0.000E+00</c:formatCode>
                <c:ptCount val="36"/>
                <c:pt idx="0">
                  <c:v>1737.4477995000002</c:v>
                </c:pt>
                <c:pt idx="1">
                  <c:v>2172.7260036000002</c:v>
                </c:pt>
                <c:pt idx="2">
                  <c:v>2425.2245459999999</c:v>
                </c:pt>
                <c:pt idx="3">
                  <c:v>2716.6154400000005</c:v>
                </c:pt>
                <c:pt idx="4">
                  <c:v>2939.3481960000004</c:v>
                </c:pt>
                <c:pt idx="5">
                  <c:v>3021.4919250000003</c:v>
                </c:pt>
                <c:pt idx="6">
                  <c:v>3147.4116000000004</c:v>
                </c:pt>
                <c:pt idx="7">
                  <c:v>3110.8774860000003</c:v>
                </c:pt>
                <c:pt idx="8">
                  <c:v>2936.5396649999998</c:v>
                </c:pt>
                <c:pt idx="9">
                  <c:v>2658.9593160000004</c:v>
                </c:pt>
                <c:pt idx="10">
                  <c:v>2497.7357100000004</c:v>
                </c:pt>
                <c:pt idx="11">
                  <c:v>1933.7455476000002</c:v>
                </c:pt>
                <c:pt idx="12">
                  <c:v>1599.3214596000003</c:v>
                </c:pt>
                <c:pt idx="13">
                  <c:v>1214.4343365</c:v>
                </c:pt>
                <c:pt idx="14">
                  <c:v>914.19773040000007</c:v>
                </c:pt>
                <c:pt idx="15">
                  <c:v>792.38872350000008</c:v>
                </c:pt>
                <c:pt idx="16">
                  <c:v>492.71382360000001</c:v>
                </c:pt>
                <c:pt idx="17">
                  <c:v>366.90091920000003</c:v>
                </c:pt>
                <c:pt idx="18">
                  <c:v>249.59948850000004</c:v>
                </c:pt>
                <c:pt idx="19">
                  <c:v>172.7919684</c:v>
                </c:pt>
                <c:pt idx="20">
                  <c:v>144.72406665</c:v>
                </c:pt>
                <c:pt idx="21">
                  <c:v>82.308062879999994</c:v>
                </c:pt>
                <c:pt idx="22">
                  <c:v>58.770716219999997</c:v>
                </c:pt>
                <c:pt idx="23">
                  <c:v>38.22039315</c:v>
                </c:pt>
                <c:pt idx="24">
                  <c:v>25.552525679999999</c:v>
                </c:pt>
                <c:pt idx="25">
                  <c:v>21.094388910000003</c:v>
                </c:pt>
                <c:pt idx="26">
                  <c:v>11.532153240000001</c:v>
                </c:pt>
                <c:pt idx="27">
                  <c:v>8.077752954000001</c:v>
                </c:pt>
                <c:pt idx="28">
                  <c:v>5.1391475099999999</c:v>
                </c:pt>
                <c:pt idx="29">
                  <c:v>3.3781289400000003</c:v>
                </c:pt>
                <c:pt idx="30">
                  <c:v>2.7676796399999999</c:v>
                </c:pt>
                <c:pt idx="31">
                  <c:v>1.4810289191999999</c:v>
                </c:pt>
                <c:pt idx="32">
                  <c:v>1.0260283284</c:v>
                </c:pt>
                <c:pt idx="33">
                  <c:v>0.64489442399999997</c:v>
                </c:pt>
                <c:pt idx="34">
                  <c:v>0.41940420120000005</c:v>
                </c:pt>
                <c:pt idx="35">
                  <c:v>0.37653348419999999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C8C-4CA3-BFDF-BA62E2CD14A1}"/>
            </c:ext>
          </c:extLst>
        </c:ser>
        <c:ser>
          <c:idx val="4"/>
          <c:order val="4"/>
          <c:tx>
            <c:strRef>
              <c:f>'dbg12'!$P$9</c:f>
              <c:strCache>
                <c:ptCount val="1"/>
                <c:pt idx="0">
                  <c:v>srim40Ar_Mylar</c:v>
                </c:pt>
              </c:strCache>
            </c:strRef>
          </c:tx>
          <c:spPr>
            <a:ln w="19050">
              <a:solidFill>
                <a:srgbClr val="00FFFF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'dbg12'!$P$111:$P$146</c:f>
              <c:numCache>
                <c:formatCode>0.000E+00</c:formatCode>
                <c:ptCount val="36"/>
                <c:pt idx="0">
                  <c:v>451.09129999999999</c:v>
                </c:pt>
                <c:pt idx="1">
                  <c:v>503.61849999999998</c:v>
                </c:pt>
                <c:pt idx="2">
                  <c:v>521.63979999999992</c:v>
                </c:pt>
                <c:pt idx="3">
                  <c:v>526.38959999999997</c:v>
                </c:pt>
                <c:pt idx="4">
                  <c:v>510.07263999999998</c:v>
                </c:pt>
                <c:pt idx="5">
                  <c:v>495.37619999999993</c:v>
                </c:pt>
                <c:pt idx="6">
                  <c:v>424.40859999999992</c:v>
                </c:pt>
                <c:pt idx="7">
                  <c:v>370.76379999999995</c:v>
                </c:pt>
                <c:pt idx="8">
                  <c:v>299.37709999999993</c:v>
                </c:pt>
                <c:pt idx="9">
                  <c:v>236.59591999999998</c:v>
                </c:pt>
                <c:pt idx="10">
                  <c:v>209.1309</c:v>
                </c:pt>
                <c:pt idx="11">
                  <c:v>136.97585000000001</c:v>
                </c:pt>
                <c:pt idx="12">
                  <c:v>104.4956</c:v>
                </c:pt>
                <c:pt idx="13">
                  <c:v>72.839579999999984</c:v>
                </c:pt>
                <c:pt idx="14">
                  <c:v>51.468274000000001</c:v>
                </c:pt>
                <c:pt idx="15">
                  <c:v>43.404789999999991</c:v>
                </c:pt>
                <c:pt idx="16">
                  <c:v>25.215849999999996</c:v>
                </c:pt>
                <c:pt idx="17">
                  <c:v>18.188939999999999</c:v>
                </c:pt>
                <c:pt idx="18">
                  <c:v>11.947143999999998</c:v>
                </c:pt>
                <c:pt idx="19">
                  <c:v>8.0696307999999988</c:v>
                </c:pt>
                <c:pt idx="20">
                  <c:v>6.6762629999999996</c:v>
                </c:pt>
                <c:pt idx="21">
                  <c:v>3.6880799999999998</c:v>
                </c:pt>
                <c:pt idx="22">
                  <c:v>2.5956259999999998</c:v>
                </c:pt>
                <c:pt idx="23">
                  <c:v>1.6596359999999999</c:v>
                </c:pt>
                <c:pt idx="24">
                  <c:v>1.0975670199999998</c:v>
                </c:pt>
                <c:pt idx="25">
                  <c:v>0.89966800000000002</c:v>
                </c:pt>
                <c:pt idx="26">
                  <c:v>0.48461929999999992</c:v>
                </c:pt>
                <c:pt idx="27">
                  <c:v>0.33667699999999995</c:v>
                </c:pt>
                <c:pt idx="28">
                  <c:v>0.21220429999999998</c:v>
                </c:pt>
                <c:pt idx="29">
                  <c:v>0.13862151599999997</c:v>
                </c:pt>
                <c:pt idx="30">
                  <c:v>0.11304523999999999</c:v>
                </c:pt>
                <c:pt idx="31">
                  <c:v>5.9987179999999994E-2</c:v>
                </c:pt>
                <c:pt idx="32">
                  <c:v>4.1337229999999996E-2</c:v>
                </c:pt>
                <c:pt idx="33">
                  <c:v>2.5816559999999995E-2</c:v>
                </c:pt>
                <c:pt idx="34">
                  <c:v>1.6738853999999997E-2</c:v>
                </c:pt>
                <c:pt idx="35">
                  <c:v>1.5014955999999998E-2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C8C-4CA3-BFDF-BA62E2CD14A1}"/>
            </c:ext>
          </c:extLst>
        </c:ser>
        <c:ser>
          <c:idx val="5"/>
          <c:order val="5"/>
          <c:tx>
            <c:strRef>
              <c:f>'dbg12'!$Q$9</c:f>
              <c:strCache>
                <c:ptCount val="1"/>
                <c:pt idx="0">
                  <c:v>srim84Kr_Mylar</c:v>
                </c:pt>
              </c:strCache>
            </c:strRef>
          </c:tx>
          <c:spPr>
            <a:ln w="19050">
              <a:solidFill>
                <a:srgbClr val="00CC00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'dbg12'!$Q$111:$Q$146</c:f>
              <c:numCache>
                <c:formatCode>0.000E+00</c:formatCode>
                <c:ptCount val="36"/>
                <c:pt idx="0">
                  <c:v>797.60317999999984</c:v>
                </c:pt>
                <c:pt idx="1">
                  <c:v>937.91785999999991</c:v>
                </c:pt>
                <c:pt idx="2">
                  <c:v>1005.5494239999999</c:v>
                </c:pt>
                <c:pt idx="3">
                  <c:v>1065.6315999999999</c:v>
                </c:pt>
                <c:pt idx="4">
                  <c:v>1087.9500719999999</c:v>
                </c:pt>
                <c:pt idx="5">
                  <c:v>1084.9101999999998</c:v>
                </c:pt>
                <c:pt idx="6">
                  <c:v>1016.42926</c:v>
                </c:pt>
                <c:pt idx="7">
                  <c:v>936.87849199999994</c:v>
                </c:pt>
                <c:pt idx="8">
                  <c:v>806.96307999999988</c:v>
                </c:pt>
                <c:pt idx="9">
                  <c:v>672.33139600000004</c:v>
                </c:pt>
                <c:pt idx="10">
                  <c:v>608.3934999999999</c:v>
                </c:pt>
                <c:pt idx="11">
                  <c:v>423.31894</c:v>
                </c:pt>
                <c:pt idx="12">
                  <c:v>332.340712</c:v>
                </c:pt>
                <c:pt idx="13">
                  <c:v>239.02669999999995</c:v>
                </c:pt>
                <c:pt idx="14">
                  <c:v>172.44567999999998</c:v>
                </c:pt>
                <c:pt idx="15">
                  <c:v>147.11527599999997</c:v>
                </c:pt>
                <c:pt idx="16">
                  <c:v>87.396320000000003</c:v>
                </c:pt>
                <c:pt idx="17">
                  <c:v>63.7512568</c:v>
                </c:pt>
                <c:pt idx="18">
                  <c:v>42.485563999999997</c:v>
                </c:pt>
                <c:pt idx="19">
                  <c:v>28.903929999999999</c:v>
                </c:pt>
                <c:pt idx="20">
                  <c:v>24.064721999999996</c:v>
                </c:pt>
                <c:pt idx="21">
                  <c:v>13.413435199999997</c:v>
                </c:pt>
                <c:pt idx="22">
                  <c:v>9.4898768799999988</c:v>
                </c:pt>
                <c:pt idx="23">
                  <c:v>6.1199775999999995</c:v>
                </c:pt>
                <c:pt idx="24">
                  <c:v>4.0558821599999995</c:v>
                </c:pt>
                <c:pt idx="25">
                  <c:v>3.3402269999999996</c:v>
                </c:pt>
                <c:pt idx="26">
                  <c:v>1.8063209999999996</c:v>
                </c:pt>
                <c:pt idx="27">
                  <c:v>1.2582499599999999</c:v>
                </c:pt>
                <c:pt idx="28">
                  <c:v>0.79779875999999994</c:v>
                </c:pt>
                <c:pt idx="29">
                  <c:v>0.52128216799999993</c:v>
                </c:pt>
                <c:pt idx="30">
                  <c:v>0.42675555999999992</c:v>
                </c:pt>
                <c:pt idx="31">
                  <c:v>0.22676103999999997</c:v>
                </c:pt>
                <c:pt idx="32">
                  <c:v>0.156531056</c:v>
                </c:pt>
                <c:pt idx="33">
                  <c:v>9.8267773999999988E-2</c:v>
                </c:pt>
                <c:pt idx="34">
                  <c:v>6.3655701999999995E-2</c:v>
                </c:pt>
                <c:pt idx="35">
                  <c:v>5.7256324399999996E-2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C8C-4CA3-BFDF-BA62E2CD14A1}"/>
            </c:ext>
          </c:extLst>
        </c:ser>
        <c:ser>
          <c:idx val="6"/>
          <c:order val="6"/>
          <c:tx>
            <c:strRef>
              <c:f>'dbg12'!$R$9</c:f>
              <c:strCache>
                <c:ptCount val="1"/>
                <c:pt idx="0">
                  <c:v>srim132Xe_Mylar</c:v>
                </c:pt>
              </c:strCache>
            </c:strRef>
          </c:tx>
          <c:spPr>
            <a:ln w="19050">
              <a:solidFill>
                <a:srgbClr val="99FF33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'dbg12'!$R$111:$R$146</c:f>
              <c:numCache>
                <c:formatCode>0.000E+00</c:formatCode>
                <c:ptCount val="36"/>
                <c:pt idx="0">
                  <c:v>1049.7616799999998</c:v>
                </c:pt>
                <c:pt idx="1">
                  <c:v>1270.1579879999997</c:v>
                </c:pt>
                <c:pt idx="2">
                  <c:v>1388.4335959999999</c:v>
                </c:pt>
                <c:pt idx="3">
                  <c:v>1511.8334</c:v>
                </c:pt>
                <c:pt idx="4">
                  <c:v>1586.88024</c:v>
                </c:pt>
                <c:pt idx="5">
                  <c:v>1605.9911999999999</c:v>
                </c:pt>
                <c:pt idx="6">
                  <c:v>1584.14212</c:v>
                </c:pt>
                <c:pt idx="7">
                  <c:v>1509.8217199999997</c:v>
                </c:pt>
                <c:pt idx="8">
                  <c:v>1356.0678999999998</c:v>
                </c:pt>
                <c:pt idx="9">
                  <c:v>1173.5526439999999</c:v>
                </c:pt>
                <c:pt idx="10">
                  <c:v>1079.1266199999998</c:v>
                </c:pt>
                <c:pt idx="11">
                  <c:v>786.9915679999998</c:v>
                </c:pt>
                <c:pt idx="12">
                  <c:v>631.40488400000004</c:v>
                </c:pt>
                <c:pt idx="13">
                  <c:v>464.39073999999994</c:v>
                </c:pt>
                <c:pt idx="14">
                  <c:v>341.63914399999993</c:v>
                </c:pt>
                <c:pt idx="15">
                  <c:v>292.89501999999999</c:v>
                </c:pt>
                <c:pt idx="16">
                  <c:v>177.78221999999997</c:v>
                </c:pt>
                <c:pt idx="17">
                  <c:v>130.68040919999999</c:v>
                </c:pt>
                <c:pt idx="18">
                  <c:v>87.753951999999984</c:v>
                </c:pt>
                <c:pt idx="19">
                  <c:v>60.279991199999991</c:v>
                </c:pt>
                <c:pt idx="20">
                  <c:v>50.222149999999992</c:v>
                </c:pt>
                <c:pt idx="21">
                  <c:v>28.307131599999998</c:v>
                </c:pt>
                <c:pt idx="22">
                  <c:v>20.074331199999996</c:v>
                </c:pt>
                <c:pt idx="23">
                  <c:v>12.980644599999996</c:v>
                </c:pt>
                <c:pt idx="24">
                  <c:v>8.6566501999999996</c:v>
                </c:pt>
                <c:pt idx="25">
                  <c:v>7.1207883999999986</c:v>
                </c:pt>
                <c:pt idx="26">
                  <c:v>3.8786307999999998</c:v>
                </c:pt>
                <c:pt idx="27">
                  <c:v>2.7047037600000001</c:v>
                </c:pt>
                <c:pt idx="28">
                  <c:v>1.7155159999999998</c:v>
                </c:pt>
                <c:pt idx="29">
                  <c:v>1.126591092</c:v>
                </c:pt>
                <c:pt idx="30">
                  <c:v>0.92031565999999998</c:v>
                </c:pt>
                <c:pt idx="31">
                  <c:v>0.49197310799999994</c:v>
                </c:pt>
                <c:pt idx="32">
                  <c:v>0.33966099199999994</c:v>
                </c:pt>
                <c:pt idx="33">
                  <c:v>0.21301455999999999</c:v>
                </c:pt>
                <c:pt idx="34">
                  <c:v>0.13861369279999999</c:v>
                </c:pt>
                <c:pt idx="35">
                  <c:v>0.12423632759999999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C8C-4CA3-BFDF-BA62E2CD14A1}"/>
            </c:ext>
          </c:extLst>
        </c:ser>
        <c:ser>
          <c:idx val="7"/>
          <c:order val="7"/>
          <c:tx>
            <c:strRef>
              <c:f>'dbg12'!$S$9</c:f>
              <c:strCache>
                <c:ptCount val="1"/>
                <c:pt idx="0">
                  <c:v>srim197Au_Mylar</c:v>
                </c:pt>
              </c:strCache>
            </c:strRef>
          </c:tx>
          <c:spPr>
            <a:ln w="19050">
              <a:solidFill>
                <a:srgbClr val="FF9900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'dbg12'!$S$111:$S$146</c:f>
              <c:numCache>
                <c:formatCode>0.000E+00</c:formatCode>
                <c:ptCount val="36"/>
                <c:pt idx="0">
                  <c:v>1307.3335549999999</c:v>
                </c:pt>
                <c:pt idx="1">
                  <c:v>1624.6551199999999</c:v>
                </c:pt>
                <c:pt idx="2">
                  <c:v>1806.5165799999997</c:v>
                </c:pt>
                <c:pt idx="3">
                  <c:v>2014.1946</c:v>
                </c:pt>
                <c:pt idx="4">
                  <c:v>2167.9763600000001</c:v>
                </c:pt>
                <c:pt idx="5">
                  <c:v>2223.2556500000001</c:v>
                </c:pt>
                <c:pt idx="6">
                  <c:v>2295.2709999999997</c:v>
                </c:pt>
                <c:pt idx="7">
                  <c:v>2253.3330599999999</c:v>
                </c:pt>
                <c:pt idx="8">
                  <c:v>2109.7493999999997</c:v>
                </c:pt>
                <c:pt idx="9">
                  <c:v>1896.79072</c:v>
                </c:pt>
                <c:pt idx="10">
                  <c:v>1776.0060999999998</c:v>
                </c:pt>
                <c:pt idx="11">
                  <c:v>1360.8791679999997</c:v>
                </c:pt>
                <c:pt idx="12">
                  <c:v>1120.2263599999999</c:v>
                </c:pt>
                <c:pt idx="13">
                  <c:v>846.51913499999989</c:v>
                </c:pt>
                <c:pt idx="14">
                  <c:v>634.95326399999988</c:v>
                </c:pt>
                <c:pt idx="15">
                  <c:v>549.55884499999991</c:v>
                </c:pt>
                <c:pt idx="16">
                  <c:v>340.49919199999999</c:v>
                </c:pt>
                <c:pt idx="17">
                  <c:v>253.19507400000001</c:v>
                </c:pt>
                <c:pt idx="18">
                  <c:v>171.89386500000001</c:v>
                </c:pt>
                <c:pt idx="19">
                  <c:v>118.84390759999998</c:v>
                </c:pt>
                <c:pt idx="20">
                  <c:v>99.492244499999984</c:v>
                </c:pt>
                <c:pt idx="21">
                  <c:v>56.502503199999992</c:v>
                </c:pt>
                <c:pt idx="22">
                  <c:v>40.327198999999993</c:v>
                </c:pt>
                <c:pt idx="23">
                  <c:v>26.193051500000003</c:v>
                </c:pt>
                <c:pt idx="24">
                  <c:v>17.504968799999997</c:v>
                </c:pt>
                <c:pt idx="25">
                  <c:v>14.452663499999998</c:v>
                </c:pt>
                <c:pt idx="26">
                  <c:v>7.8941117199999997</c:v>
                </c:pt>
                <c:pt idx="27">
                  <c:v>5.5265040599999997</c:v>
                </c:pt>
                <c:pt idx="28">
                  <c:v>3.5142931999999996</c:v>
                </c:pt>
                <c:pt idx="29">
                  <c:v>2.30963216</c:v>
                </c:pt>
                <c:pt idx="30">
                  <c:v>1.8912585999999998</c:v>
                </c:pt>
                <c:pt idx="31">
                  <c:v>1.0121209119999999</c:v>
                </c:pt>
                <c:pt idx="32">
                  <c:v>0.70102577599999993</c:v>
                </c:pt>
                <c:pt idx="33">
                  <c:v>0.44046711499999996</c:v>
                </c:pt>
                <c:pt idx="34">
                  <c:v>0.28645764399999996</c:v>
                </c:pt>
                <c:pt idx="35">
                  <c:v>0.25711226199999998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C8C-4CA3-BFDF-BA62E2CD14A1}"/>
            </c:ext>
          </c:extLst>
        </c:ser>
        <c:ser>
          <c:idx val="8"/>
          <c:order val="8"/>
          <c:tx>
            <c:strRef>
              <c:f>'dbg12'!$T$9</c:f>
              <c:strCache>
                <c:ptCount val="1"/>
              </c:strCache>
            </c:strRef>
          </c:tx>
          <c:spPr>
            <a:ln w="19050">
              <a:solidFill>
                <a:srgbClr val="996633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'dbg12'!$T$111:$T$146</c:f>
              <c:numCache>
                <c:formatCode>0.000E+00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C8C-4CA3-BFDF-BA62E2CD14A1}"/>
            </c:ext>
          </c:extLst>
        </c:ser>
        <c:ser>
          <c:idx val="9"/>
          <c:order val="9"/>
          <c:tx>
            <c:strRef>
              <c:f>'dbg12'!$U$9</c:f>
              <c:strCache>
                <c:ptCount val="1"/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ymbol val="none"/>
          </c:marker>
          <c:xVal>
            <c:numRef>
              <c:f>'dbg12'!$K$111:$K$146</c:f>
              <c:numCache>
                <c:formatCode>General</c:formatCode>
                <c:ptCount val="36"/>
                <c:pt idx="0">
                  <c:v>1E-4</c:v>
                </c:pt>
                <c:pt idx="1">
                  <c:v>2.0000000000000001E-4</c:v>
                </c:pt>
                <c:pt idx="2">
                  <c:v>2.9999999999999997E-4</c:v>
                </c:pt>
                <c:pt idx="3">
                  <c:v>5.0000000000000001E-4</c:v>
                </c:pt>
                <c:pt idx="4">
                  <c:v>8.0000000000000004E-4</c:v>
                </c:pt>
                <c:pt idx="5">
                  <c:v>1E-3</c:v>
                </c:pt>
                <c:pt idx="6">
                  <c:v>2E-3</c:v>
                </c:pt>
                <c:pt idx="7">
                  <c:v>3.0000000000000001E-3</c:v>
                </c:pt>
                <c:pt idx="8">
                  <c:v>5.0000000000000001E-3</c:v>
                </c:pt>
                <c:pt idx="9">
                  <c:v>8.0000000000000002E-3</c:v>
                </c:pt>
                <c:pt idx="10">
                  <c:v>0.01</c:v>
                </c:pt>
                <c:pt idx="11">
                  <c:v>0.02</c:v>
                </c:pt>
                <c:pt idx="12">
                  <c:v>0.03</c:v>
                </c:pt>
                <c:pt idx="13">
                  <c:v>0.05</c:v>
                </c:pt>
                <c:pt idx="14">
                  <c:v>0.08</c:v>
                </c:pt>
                <c:pt idx="15">
                  <c:v>0.1</c:v>
                </c:pt>
                <c:pt idx="16">
                  <c:v>0.2</c:v>
                </c:pt>
                <c:pt idx="17">
                  <c:v>0.3</c:v>
                </c:pt>
                <c:pt idx="18">
                  <c:v>0.5</c:v>
                </c:pt>
                <c:pt idx="19">
                  <c:v>0.8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8</c:v>
                </c:pt>
                <c:pt idx="25">
                  <c:v>10</c:v>
                </c:pt>
                <c:pt idx="26">
                  <c:v>20</c:v>
                </c:pt>
                <c:pt idx="27">
                  <c:v>30</c:v>
                </c:pt>
                <c:pt idx="28">
                  <c:v>50</c:v>
                </c:pt>
                <c:pt idx="29">
                  <c:v>80</c:v>
                </c:pt>
                <c:pt idx="30">
                  <c:v>100</c:v>
                </c:pt>
                <c:pt idx="31">
                  <c:v>200</c:v>
                </c:pt>
                <c:pt idx="32">
                  <c:v>300</c:v>
                </c:pt>
                <c:pt idx="33">
                  <c:v>500</c:v>
                </c:pt>
                <c:pt idx="34">
                  <c:v>800</c:v>
                </c:pt>
                <c:pt idx="35">
                  <c:v>900</c:v>
                </c:pt>
              </c:numCache>
            </c:numRef>
          </c:xVal>
          <c:yVal>
            <c:numRef>
              <c:f>'dbg12'!$U$111:$U$146</c:f>
              <c:numCache>
                <c:formatCode>0.000E+00</c:formatCode>
                <c:ptCount val="3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0C8C-4CA3-BFDF-BA62E2CD14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404568"/>
        <c:axId val="459406920"/>
      </c:scatterChart>
      <c:valAx>
        <c:axId val="459404568"/>
        <c:scaling>
          <c:logBase val="10"/>
          <c:orientation val="minMax"/>
        </c:scaling>
        <c:delete val="0"/>
        <c:axPos val="b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  <a:prstDash val="dash"/>
            </a:ln>
          </c:spPr>
        </c:majorGridlines>
        <c:minorGridlines>
          <c:spPr>
            <a:ln>
              <a:solidFill>
                <a:srgbClr val="CCECFF"/>
              </a:solidFill>
            </a:ln>
          </c:spPr>
        </c:min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E</a:t>
                </a:r>
                <a:r>
                  <a:rPr lang="en-US" sz="1100" baseline="0"/>
                  <a:t> beam</a:t>
                </a:r>
                <a:r>
                  <a:rPr lang="en-US" sz="1100"/>
                  <a:t> [MeV/A]</a:t>
                </a:r>
                <a:endParaRPr lang="ja-JP" sz="1100"/>
              </a:p>
            </c:rich>
          </c:tx>
          <c:layout>
            <c:manualLayout>
              <c:xMode val="edge"/>
              <c:yMode val="edge"/>
              <c:x val="0.72810617266658595"/>
              <c:y val="0.90315299937519722"/>
            </c:manualLayout>
          </c:layout>
          <c:overlay val="0"/>
          <c:spPr>
            <a:solidFill>
              <a:schemeClr val="bg1"/>
            </a:solidFill>
          </c:spPr>
        </c:title>
        <c:numFmt formatCode="General" sourceLinked="0"/>
        <c:majorTickMark val="cross"/>
        <c:minorTickMark val="in"/>
        <c:tickLblPos val="nextTo"/>
        <c:txPr>
          <a:bodyPr/>
          <a:lstStyle/>
          <a:p>
            <a:pPr>
              <a:defRPr b="1"/>
            </a:pPr>
            <a:endParaRPr lang="ja-JP"/>
          </a:p>
        </c:txPr>
        <c:crossAx val="459406920"/>
        <c:crosses val="autoZero"/>
        <c:crossBetween val="midCat"/>
        <c:majorUnit val="10"/>
      </c:valAx>
      <c:valAx>
        <c:axId val="459406920"/>
        <c:scaling>
          <c:logBase val="10"/>
          <c:orientation val="minMax"/>
        </c:scaling>
        <c:delete val="0"/>
        <c:axPos val="l"/>
        <c:majorGridlines>
          <c:spPr>
            <a:ln w="12700">
              <a:solidFill>
                <a:schemeClr val="tx2"/>
              </a:solidFill>
              <a:prstDash val="sysDash"/>
            </a:ln>
          </c:spPr>
        </c:majorGridlines>
        <c:minorGridlines>
          <c:spPr>
            <a:ln>
              <a:solidFill>
                <a:schemeClr val="tx2">
                  <a:lumMod val="20000"/>
                  <a:lumOff val="80000"/>
                </a:schemeClr>
              </a:solidFill>
            </a:ln>
          </c:spPr>
        </c:minorGridlines>
        <c:title>
          <c:tx>
            <c:strRef>
              <c:f>'dbg12'!$D$14</c:f>
              <c:strCache>
                <c:ptCount val="1"/>
                <c:pt idx="0">
                  <c:v>dE/dX [ keV/um ]</c:v>
                </c:pt>
              </c:strCache>
            </c:strRef>
          </c:tx>
          <c:layout>
            <c:manualLayout>
              <c:xMode val="edge"/>
              <c:yMode val="edge"/>
              <c:x val="6.6517688775948561E-2"/>
              <c:y val="0.54083781968502553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1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.E+00" sourceLinked="0"/>
        <c:majorTickMark val="cross"/>
        <c:minorTickMark val="out"/>
        <c:tickLblPos val="nextTo"/>
        <c:spPr>
          <a:ln>
            <a:solidFill>
              <a:schemeClr val="tx2"/>
            </a:solidFill>
          </a:ln>
        </c:spPr>
        <c:txPr>
          <a:bodyPr/>
          <a:lstStyle/>
          <a:p>
            <a:pPr>
              <a:defRPr b="1">
                <a:solidFill>
                  <a:schemeClr val="tx1"/>
                </a:solidFill>
              </a:defRPr>
            </a:pPr>
            <a:endParaRPr lang="ja-JP"/>
          </a:p>
        </c:txPr>
        <c:crossAx val="459404568"/>
        <c:crosses val="autoZero"/>
        <c:crossBetween val="midCat"/>
      </c:valAx>
      <c:spPr>
        <a:noFill/>
        <a:ln>
          <a:solidFill>
            <a:schemeClr val="tx1">
              <a:lumMod val="50000"/>
              <a:lumOff val="50000"/>
            </a:schemeClr>
          </a:solidFill>
        </a:ln>
      </c:spPr>
    </c:plotArea>
    <c:legend>
      <c:legendPos val="r"/>
      <c:layout>
        <c:manualLayout>
          <c:xMode val="edge"/>
          <c:yMode val="edge"/>
          <c:x val="0.11143691054456975"/>
          <c:y val="0.71279485704891465"/>
          <c:w val="0.3012806514217885"/>
          <c:h val="0.20255718035245596"/>
        </c:manualLayout>
      </c:layout>
      <c:overlay val="0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100"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3175">
      <a:noFill/>
    </a:ln>
  </c:spPr>
  <c:txPr>
    <a:bodyPr/>
    <a:lstStyle/>
    <a:p>
      <a:pPr>
        <a:defRPr baseline="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32317</xdr:colOff>
      <xdr:row>33</xdr:row>
      <xdr:rowOff>68037</xdr:rowOff>
    </xdr:from>
    <xdr:to>
      <xdr:col>8</xdr:col>
      <xdr:colOff>309817</xdr:colOff>
      <xdr:row>70</xdr:row>
      <xdr:rowOff>3001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</xdr:col>
      <xdr:colOff>10205</xdr:colOff>
      <xdr:row>181</xdr:row>
      <xdr:rowOff>30616</xdr:rowOff>
    </xdr:from>
    <xdr:ext cx="5040000" cy="6480000"/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</xdr:col>
      <xdr:colOff>45924</xdr:colOff>
      <xdr:row>85</xdr:row>
      <xdr:rowOff>18710</xdr:rowOff>
    </xdr:from>
    <xdr:ext cx="5040000" cy="6480000"/>
    <xdr:graphicFrame macro="">
      <xdr:nvGraphicFramePr>
        <xdr:cNvPr id="4" name="グラフ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1</xdr:col>
      <xdr:colOff>34018</xdr:colOff>
      <xdr:row>135</xdr:row>
      <xdr:rowOff>42523</xdr:rowOff>
    </xdr:from>
    <xdr:ext cx="5040000" cy="6480000"/>
    <xdr:graphicFrame macro="">
      <xdr:nvGraphicFramePr>
        <xdr:cNvPr id="5" name="グラフ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1</xdr:col>
      <xdr:colOff>45924</xdr:colOff>
      <xdr:row>220</xdr:row>
      <xdr:rowOff>40821</xdr:rowOff>
    </xdr:from>
    <xdr:ext cx="5040000" cy="6480000"/>
    <xdr:graphicFrame macro="">
      <xdr:nvGraphicFramePr>
        <xdr:cNvPr id="6" name="グラフ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  <xdr:oneCellAnchor>
    <xdr:from>
      <xdr:col>1</xdr:col>
      <xdr:colOff>10205</xdr:colOff>
      <xdr:row>259</xdr:row>
      <xdr:rowOff>28915</xdr:rowOff>
    </xdr:from>
    <xdr:ext cx="5040000" cy="6480000"/>
    <xdr:graphicFrame macro="">
      <xdr:nvGraphicFramePr>
        <xdr:cNvPr id="7" name="グラフ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45924</xdr:colOff>
      <xdr:row>28</xdr:row>
      <xdr:rowOff>40822</xdr:rowOff>
    </xdr:from>
    <xdr:to>
      <xdr:col>8</xdr:col>
      <xdr:colOff>323424</xdr:colOff>
      <xdr:row>64</xdr:row>
      <xdr:rowOff>152679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</xdr:col>
      <xdr:colOff>32316</xdr:colOff>
      <xdr:row>68</xdr:row>
      <xdr:rowOff>40822</xdr:rowOff>
    </xdr:from>
    <xdr:ext cx="5040000" cy="6480000"/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</xdr:col>
      <xdr:colOff>47624</xdr:colOff>
      <xdr:row>108</xdr:row>
      <xdr:rowOff>13607</xdr:rowOff>
    </xdr:from>
    <xdr:ext cx="5040000" cy="6480000"/>
    <xdr:graphicFrame macro="">
      <xdr:nvGraphicFramePr>
        <xdr:cNvPr id="4" name="グラフ 3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Library" Target="SRIMfi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rLog"/>
      <sheetName val="FncHelp"/>
      <sheetName val="FncLst1_J"/>
      <sheetName val="FncLst2a_J "/>
      <sheetName val="FncLst2b_J"/>
    </sheetNames>
    <definedNames>
      <definedName name="srE2LETe"/>
      <definedName name="srE2LETn"/>
      <definedName name="srE2LETt"/>
      <definedName name="srE2Rng"/>
      <definedName name="srE2StLng"/>
      <definedName name="srE2StLtr"/>
      <definedName name="srElmNm"/>
      <definedName name="srInfoBrgC"/>
      <definedName name="srInfoIonA"/>
      <definedName name="srInfoIonZ"/>
      <definedName name="srInfoTgIsGas"/>
      <definedName name="srInfoTrgDens"/>
      <definedName name="srInfoTrgDensA"/>
      <definedName name="srInfoTrgName"/>
      <definedName name="srInfoTrgNameL"/>
      <definedName name="srInfoTrgPtbl"/>
      <definedName name="srInfoTrgTtbl"/>
      <definedName name="srInfoWScorded"/>
      <definedName name="srLETCnvF"/>
      <definedName name="srLETUNm"/>
      <definedName name="srMaxLETe"/>
      <definedName name="srMaxLETn"/>
      <definedName name="srMaxLETt"/>
      <definedName name="srMcrPath"/>
      <definedName name="srMcrVer"/>
      <definedName name="srMcrWBname"/>
      <definedName name="srMcrWScount"/>
      <definedName name="srMcrWSlist"/>
    </defined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F42"/>
  <sheetViews>
    <sheetView zoomScale="80" zoomScaleNormal="80" workbookViewId="0">
      <selection activeCell="F3" sqref="F3"/>
    </sheetView>
  </sheetViews>
  <sheetFormatPr defaultColWidth="9" defaultRowHeight="13"/>
  <cols>
    <col min="1" max="1" width="4.26953125" style="2" customWidth="1"/>
    <col min="2" max="2" width="9" style="2"/>
    <col min="3" max="3" width="7.36328125" style="2" customWidth="1"/>
    <col min="4" max="4" width="4.6328125" style="2" customWidth="1"/>
    <col min="5" max="5" width="4.453125" style="2" customWidth="1"/>
    <col min="6" max="6" width="76.36328125" style="2" customWidth="1"/>
    <col min="7" max="16384" width="9" style="2"/>
  </cols>
  <sheetData>
    <row r="2" spans="2:6" s="16" customFormat="1" ht="19">
      <c r="B2" s="17" t="s">
        <v>30</v>
      </c>
      <c r="F2" s="21" t="s">
        <v>105</v>
      </c>
    </row>
    <row r="4" spans="2:6" ht="16.5">
      <c r="B4" s="5" t="s">
        <v>26</v>
      </c>
    </row>
    <row r="6" spans="2:6">
      <c r="C6" s="7" t="s">
        <v>0</v>
      </c>
      <c r="E6" s="2" t="s">
        <v>1</v>
      </c>
    </row>
    <row r="7" spans="2:6">
      <c r="B7" s="2" t="s">
        <v>3</v>
      </c>
      <c r="C7" s="2" t="s">
        <v>2</v>
      </c>
    </row>
    <row r="9" spans="2:6">
      <c r="B9" s="6" t="s">
        <v>16</v>
      </c>
      <c r="C9" s="6" t="s">
        <v>17</v>
      </c>
      <c r="D9" s="2" t="s">
        <v>18</v>
      </c>
    </row>
    <row r="10" spans="2:6">
      <c r="D10" s="2" t="s">
        <v>28</v>
      </c>
    </row>
    <row r="11" spans="2:6">
      <c r="C11" s="8"/>
    </row>
    <row r="12" spans="2:6">
      <c r="C12" s="9"/>
    </row>
    <row r="13" spans="2:6">
      <c r="B13" s="6"/>
      <c r="C13" s="9"/>
    </row>
    <row r="14" spans="2:6">
      <c r="B14" s="6"/>
      <c r="C14" s="9"/>
    </row>
    <row r="15" spans="2:6">
      <c r="B15" s="6"/>
      <c r="C15" s="9"/>
    </row>
    <row r="16" spans="2:6" s="12" customFormat="1">
      <c r="B16" s="13"/>
      <c r="C16" s="14"/>
      <c r="F16" s="2"/>
    </row>
    <row r="17" spans="3:6" s="12" customFormat="1">
      <c r="C17" s="15"/>
      <c r="D17" s="13"/>
    </row>
    <row r="18" spans="3:6" s="12" customFormat="1">
      <c r="C18" s="15"/>
    </row>
    <row r="19" spans="3:6" s="12" customFormat="1">
      <c r="C19" s="15"/>
    </row>
    <row r="20" spans="3:6" s="12" customFormat="1">
      <c r="C20" s="15"/>
    </row>
    <row r="21" spans="3:6" s="12" customFormat="1">
      <c r="C21" s="15"/>
    </row>
    <row r="22" spans="3:6" s="12" customFormat="1">
      <c r="C22" s="15"/>
      <c r="D22" s="13"/>
      <c r="F22" s="13"/>
    </row>
    <row r="23" spans="3:6" s="12" customFormat="1">
      <c r="C23" s="15"/>
      <c r="F23" s="13"/>
    </row>
    <row r="24" spans="3:6" s="12" customFormat="1">
      <c r="C24" s="15"/>
      <c r="F24" s="13"/>
    </row>
    <row r="25" spans="3:6" s="12" customFormat="1">
      <c r="C25" s="15"/>
    </row>
    <row r="26" spans="3:6" s="12" customFormat="1">
      <c r="C26" s="15"/>
    </row>
    <row r="27" spans="3:6" s="12" customFormat="1">
      <c r="C27" s="15"/>
    </row>
    <row r="28" spans="3:6" s="12" customFormat="1">
      <c r="C28" s="15"/>
    </row>
    <row r="29" spans="3:6" s="12" customFormat="1">
      <c r="C29" s="15"/>
    </row>
    <row r="30" spans="3:6" s="12" customFormat="1">
      <c r="C30" s="15"/>
    </row>
    <row r="31" spans="3:6" s="12" customFormat="1">
      <c r="C31" s="15"/>
    </row>
    <row r="32" spans="3:6" s="12" customFormat="1">
      <c r="C32" s="15"/>
    </row>
    <row r="33" spans="3:3" s="12" customFormat="1">
      <c r="C33" s="15"/>
    </row>
    <row r="34" spans="3:3" s="12" customFormat="1">
      <c r="C34" s="15"/>
    </row>
    <row r="35" spans="3:3" s="12" customFormat="1">
      <c r="C35" s="15"/>
    </row>
    <row r="36" spans="3:3" s="12" customFormat="1">
      <c r="C36" s="15"/>
    </row>
    <row r="37" spans="3:3" s="12" customFormat="1">
      <c r="C37" s="15"/>
    </row>
    <row r="38" spans="3:3" s="12" customFormat="1">
      <c r="C38" s="15"/>
    </row>
    <row r="39" spans="3:3">
      <c r="C39" s="8"/>
    </row>
    <row r="40" spans="3:3">
      <c r="C40" s="8"/>
    </row>
    <row r="41" spans="3:3">
      <c r="C41" s="8"/>
    </row>
    <row r="42" spans="3:3">
      <c r="C42" s="8"/>
    </row>
  </sheetData>
  <phoneticPr fontId="21"/>
  <pageMargins left="0.70866141732283472" right="0.70866141732283472" top="0.74803149606299213" bottom="0.74803149606299213" header="0.31496062992125984" footer="0.31496062992125984"/>
  <pageSetup paperSize="9" scale="83" fitToHeight="0" orientation="portrait" r:id="rId1"/>
  <headerFooter>
    <oddHeader>&amp;L&amp;F&amp;A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B1:J137"/>
  <sheetViews>
    <sheetView zoomScale="80" zoomScaleNormal="80" workbookViewId="0">
      <selection activeCell="K28" sqref="K28"/>
    </sheetView>
  </sheetViews>
  <sheetFormatPr defaultRowHeight="13"/>
  <cols>
    <col min="1" max="1" width="1.90625" customWidth="1"/>
    <col min="2" max="2" width="4.6328125" customWidth="1"/>
    <col min="3" max="3" width="4.08984375" customWidth="1"/>
    <col min="5" max="5" width="8" customWidth="1"/>
    <col min="6" max="6" width="8.36328125" customWidth="1"/>
    <col min="13" max="13" width="10.36328125" customWidth="1"/>
  </cols>
  <sheetData>
    <row r="1" spans="2:7" s="2" customFormat="1"/>
    <row r="2" spans="2:7" s="16" customFormat="1" ht="19">
      <c r="B2" s="17" t="str">
        <f>BkTitle1</f>
        <v>SRIMfit_dbg</v>
      </c>
      <c r="G2" s="22" t="str">
        <f>BkTitle2</f>
        <v>AddInマクロ版 : セル内の式 = srFuncName()</v>
      </c>
    </row>
    <row r="3" spans="2:7" s="2" customFormat="1" ht="7.5" customHeight="1"/>
    <row r="4" spans="2:7" ht="14">
      <c r="B4" s="18" t="s">
        <v>29</v>
      </c>
      <c r="G4" s="2" t="s">
        <v>27</v>
      </c>
    </row>
    <row r="5" spans="2:7" s="2" customFormat="1" ht="14">
      <c r="B5" s="18"/>
    </row>
    <row r="6" spans="2:7">
      <c r="C6" s="32" t="s">
        <v>6</v>
      </c>
      <c r="G6" t="s">
        <v>4</v>
      </c>
    </row>
    <row r="7" spans="2:7">
      <c r="D7" s="19" t="str">
        <f>[1]!srMcrVer()</f>
        <v>SRIMfit v.300</v>
      </c>
    </row>
    <row r="8" spans="2:7">
      <c r="C8" s="32" t="s">
        <v>7</v>
      </c>
      <c r="G8" t="s">
        <v>5</v>
      </c>
    </row>
    <row r="9" spans="2:7">
      <c r="C9" s="32"/>
      <c r="D9" s="19" t="str">
        <f>[1]!srMcrPath()</f>
        <v>C:\Program Files (x86)\Microsoft Office\Root\Office16\LIBRARY</v>
      </c>
    </row>
    <row r="10" spans="2:7">
      <c r="C10" s="32" t="s">
        <v>8</v>
      </c>
      <c r="G10" t="s">
        <v>10</v>
      </c>
    </row>
    <row r="11" spans="2:7">
      <c r="C11" s="32"/>
      <c r="D11" s="19" t="str">
        <f>[1]!srMcrWBname()</f>
        <v>MySRIMwb.xlsx</v>
      </c>
    </row>
    <row r="12" spans="2:7">
      <c r="C12" s="32" t="s">
        <v>9</v>
      </c>
      <c r="G12" s="2" t="s">
        <v>11</v>
      </c>
    </row>
    <row r="13" spans="2:7">
      <c r="C13" s="32"/>
      <c r="D13" s="19">
        <f>[1]!srMcrWScount()</f>
        <v>190</v>
      </c>
    </row>
    <row r="14" spans="2:7">
      <c r="C14" s="32" t="s">
        <v>12</v>
      </c>
      <c r="G14" s="2" t="s">
        <v>13</v>
      </c>
    </row>
    <row r="15" spans="2:7" s="2" customFormat="1">
      <c r="B15" s="32" t="s">
        <v>34</v>
      </c>
      <c r="C15" s="10"/>
      <c r="E15" s="33"/>
      <c r="F15" s="34" t="s">
        <v>19</v>
      </c>
      <c r="G15" s="2" t="s">
        <v>20</v>
      </c>
    </row>
    <row r="16" spans="2:7" s="2" customFormat="1">
      <c r="C16" s="11" t="s">
        <v>32</v>
      </c>
      <c r="D16" s="31" t="s">
        <v>22</v>
      </c>
    </row>
    <row r="17" spans="2:10" s="2" customFormat="1">
      <c r="B17" s="28" t="s">
        <v>33</v>
      </c>
      <c r="C17" s="11" t="s">
        <v>31</v>
      </c>
      <c r="D17" s="4" t="s">
        <v>14</v>
      </c>
      <c r="F17" s="4" t="s">
        <v>15</v>
      </c>
      <c r="I17" s="1" t="s">
        <v>25</v>
      </c>
    </row>
    <row r="18" spans="2:10">
      <c r="B18" s="19" t="str">
        <f>[1]!srElmNm(C18)</f>
        <v>H</v>
      </c>
      <c r="C18">
        <v>1</v>
      </c>
      <c r="D18" s="19" t="str">
        <f t="array" ref="D18:D117">TRANSPOSE([1]!srMcrWSlist())</f>
        <v>VerLog</v>
      </c>
      <c r="E18" s="19"/>
      <c r="F18" s="19"/>
      <c r="I18" s="1" t="s">
        <v>21</v>
      </c>
    </row>
    <row r="19" spans="2:10">
      <c r="B19" s="19" t="str">
        <f>[1]!srElmNm(C19)</f>
        <v>He</v>
      </c>
      <c r="C19">
        <f>C18+1</f>
        <v>2</v>
      </c>
      <c r="D19" s="19" t="str">
        <v>srim1H_Si</v>
      </c>
      <c r="E19" s="19"/>
      <c r="F19" s="20" t="str">
        <f>[1]!srInfoWScorded(D19)</f>
        <v>Ayoshida.RIKEN 2017.06</v>
      </c>
      <c r="I19" s="3" t="s">
        <v>23</v>
      </c>
    </row>
    <row r="20" spans="2:10">
      <c r="B20" s="19" t="str">
        <f>[1]!srElmNm(C20)</f>
        <v>Li</v>
      </c>
      <c r="C20" s="2">
        <f t="shared" ref="C20:C83" si="0">C19+1</f>
        <v>3</v>
      </c>
      <c r="D20" s="19" t="str">
        <v>srim1H_Al</v>
      </c>
      <c r="E20" s="19"/>
      <c r="F20" s="20" t="str">
        <f>[1]!srInfoWScorded(D20)</f>
        <v>Ayoshida.RIKEN 2017.06</v>
      </c>
      <c r="I20" s="1" t="s">
        <v>24</v>
      </c>
    </row>
    <row r="21" spans="2:10">
      <c r="B21" s="19" t="str">
        <f>[1]!srElmNm(C21)</f>
        <v>Be</v>
      </c>
      <c r="C21" s="2">
        <f t="shared" si="0"/>
        <v>4</v>
      </c>
      <c r="D21" s="19" t="str">
        <v>srim1H_Au</v>
      </c>
      <c r="E21" s="19"/>
      <c r="F21" s="20" t="str">
        <f>[1]!srInfoWScorded(D21)</f>
        <v>Ayoshida.RIKEN 2017.06</v>
      </c>
    </row>
    <row r="22" spans="2:10">
      <c r="B22" s="19" t="str">
        <f>[1]!srElmNm(C22)</f>
        <v>B</v>
      </c>
      <c r="C22" s="2">
        <f t="shared" si="0"/>
        <v>5</v>
      </c>
      <c r="D22" s="19" t="str">
        <v>srim1H_C</v>
      </c>
      <c r="E22" s="19"/>
      <c r="F22" s="20" t="str">
        <f>[1]!srInfoWScorded(D22)</f>
        <v>Ayoshida.RIKEN 2017.06</v>
      </c>
    </row>
    <row r="23" spans="2:10">
      <c r="B23" s="19" t="str">
        <f>[1]!srElmNm(C23)</f>
        <v>C</v>
      </c>
      <c r="C23" s="2">
        <f t="shared" si="0"/>
        <v>6</v>
      </c>
      <c r="D23" s="19" t="str">
        <v>srim1H_Diamond</v>
      </c>
      <c r="E23" s="19"/>
      <c r="F23" s="20" t="str">
        <f>[1]!srInfoWScorded(D23)</f>
        <v>Ayoshida.RIKEN 2017.11</v>
      </c>
    </row>
    <row r="24" spans="2:10">
      <c r="B24" s="19" t="str">
        <f>[1]!srElmNm(C24)</f>
        <v>N</v>
      </c>
      <c r="C24" s="2">
        <f t="shared" si="0"/>
        <v>7</v>
      </c>
      <c r="D24" s="19" t="str">
        <v>srim1H_Air</v>
      </c>
      <c r="E24" s="19"/>
      <c r="F24" s="20" t="str">
        <f>[1]!srInfoWScorded(D24)</f>
        <v>Ayoshida.RIKEN 2016.07</v>
      </c>
      <c r="J24" s="2"/>
    </row>
    <row r="25" spans="2:10">
      <c r="B25" s="19" t="str">
        <f>[1]!srElmNm(C25)</f>
        <v>O</v>
      </c>
      <c r="C25" s="2">
        <f t="shared" si="0"/>
        <v>8</v>
      </c>
      <c r="D25" s="19" t="str">
        <v>srim1H_Kapton</v>
      </c>
      <c r="E25" s="19"/>
      <c r="F25" s="20" t="str">
        <f>[1]!srInfoWScorded(D25)</f>
        <v>Ayoshida.RIKEN 2017.06</v>
      </c>
    </row>
    <row r="26" spans="2:10">
      <c r="B26" s="19" t="str">
        <f>[1]!srElmNm(C26)</f>
        <v>F</v>
      </c>
      <c r="C26" s="2">
        <f t="shared" si="0"/>
        <v>9</v>
      </c>
      <c r="D26" s="19" t="str">
        <v>srim1H_Mylar</v>
      </c>
      <c r="E26" s="19"/>
      <c r="F26" s="20" t="str">
        <f>[1]!srInfoWScorded(D26)</f>
        <v>Ayoshida.RIKEN 2017.06</v>
      </c>
    </row>
    <row r="27" spans="2:10">
      <c r="B27" s="19" t="str">
        <f>[1]!srElmNm(C27)</f>
        <v>Ne</v>
      </c>
      <c r="C27" s="2">
        <f t="shared" si="0"/>
        <v>10</v>
      </c>
      <c r="D27" s="19" t="str">
        <v>srim1H_EJ212</v>
      </c>
      <c r="E27" s="19"/>
      <c r="F27" s="20" t="str">
        <f>[1]!srInfoWScorded(D27)</f>
        <v>Ayoshida.RIKEN 2017.06</v>
      </c>
    </row>
    <row r="28" spans="2:10">
      <c r="B28" s="19" t="str">
        <f>[1]!srElmNm(C28)</f>
        <v>Na</v>
      </c>
      <c r="C28" s="2">
        <f t="shared" si="0"/>
        <v>11</v>
      </c>
      <c r="D28" s="19" t="str">
        <v>srim1H_Havar</v>
      </c>
      <c r="E28" s="19"/>
      <c r="F28" s="20" t="str">
        <f>[1]!srInfoWScorded(D28)</f>
        <v>Ayoshida.RIKEN 2017.11</v>
      </c>
    </row>
    <row r="29" spans="2:10">
      <c r="B29" s="19" t="str">
        <f>[1]!srElmNm(C29)</f>
        <v>Mg</v>
      </c>
      <c r="C29" s="2">
        <f t="shared" si="0"/>
        <v>12</v>
      </c>
      <c r="D29" s="19" t="str">
        <v>srim2H_Si</v>
      </c>
      <c r="E29" s="19"/>
      <c r="F29" s="20" t="str">
        <f>[1]!srInfoWScorded(D29)</f>
        <v>Ayoshida.RIKEN 2017.06</v>
      </c>
    </row>
    <row r="30" spans="2:10">
      <c r="B30" s="19" t="str">
        <f>[1]!srElmNm(C30)</f>
        <v>Al</v>
      </c>
      <c r="C30" s="2">
        <f t="shared" si="0"/>
        <v>13</v>
      </c>
      <c r="D30" s="19" t="str">
        <v>srim2H_Al</v>
      </c>
      <c r="E30" s="19"/>
      <c r="F30" s="20" t="str">
        <f>[1]!srInfoWScorded(D30)</f>
        <v>Ayoshida.RIKEN 2017.06</v>
      </c>
    </row>
    <row r="31" spans="2:10">
      <c r="B31" s="19" t="str">
        <f>[1]!srElmNm(C31)</f>
        <v>Si</v>
      </c>
      <c r="C31" s="2">
        <f t="shared" si="0"/>
        <v>14</v>
      </c>
      <c r="D31" s="19" t="str">
        <v>srim2H_Au</v>
      </c>
      <c r="E31" s="19"/>
      <c r="F31" s="20" t="str">
        <f>[1]!srInfoWScorded(D31)</f>
        <v>Ayoshida.RIKEN 2017.06</v>
      </c>
    </row>
    <row r="32" spans="2:10">
      <c r="B32" s="19" t="str">
        <f>[1]!srElmNm(C32)</f>
        <v>P</v>
      </c>
      <c r="C32" s="2">
        <f t="shared" si="0"/>
        <v>15</v>
      </c>
      <c r="D32" s="19" t="str">
        <v>srim2H_C</v>
      </c>
      <c r="E32" s="19"/>
      <c r="F32" s="20" t="str">
        <f>[1]!srInfoWScorded(D32)</f>
        <v>Ayoshida.RIKEN 2017.06</v>
      </c>
    </row>
    <row r="33" spans="2:6">
      <c r="B33" s="19" t="str">
        <f>[1]!srElmNm(C33)</f>
        <v>S</v>
      </c>
      <c r="C33" s="2">
        <f t="shared" si="0"/>
        <v>16</v>
      </c>
      <c r="D33" s="19" t="str">
        <v>srim2H_Diamond</v>
      </c>
      <c r="E33" s="19"/>
      <c r="F33" s="20" t="str">
        <f>[1]!srInfoWScorded(D33)</f>
        <v>Ayoshida.RIKEN 2017.11</v>
      </c>
    </row>
    <row r="34" spans="2:6">
      <c r="B34" s="19" t="str">
        <f>[1]!srElmNm(C34)</f>
        <v>Cl</v>
      </c>
      <c r="C34" s="2">
        <f t="shared" si="0"/>
        <v>17</v>
      </c>
      <c r="D34" s="19" t="str">
        <v>srim2H_Air</v>
      </c>
      <c r="E34" s="19"/>
      <c r="F34" s="20" t="str">
        <f>[1]!srInfoWScorded(D34)</f>
        <v>Ayoshida.RIKEN 2016.07</v>
      </c>
    </row>
    <row r="35" spans="2:6">
      <c r="B35" s="19" t="str">
        <f>[1]!srElmNm(C35)</f>
        <v>Ar</v>
      </c>
      <c r="C35" s="2">
        <f t="shared" si="0"/>
        <v>18</v>
      </c>
      <c r="D35" s="19" t="str">
        <v>srim2H_Kapton</v>
      </c>
      <c r="E35" s="19"/>
      <c r="F35" s="20" t="str">
        <f>[1]!srInfoWScorded(D35)</f>
        <v>Ayoshida.RIKEN 2017.06</v>
      </c>
    </row>
    <row r="36" spans="2:6">
      <c r="B36" s="19" t="str">
        <f>[1]!srElmNm(C36)</f>
        <v>K</v>
      </c>
      <c r="C36" s="2">
        <f t="shared" si="0"/>
        <v>19</v>
      </c>
      <c r="D36" s="19" t="str">
        <v>srim2H_Mylar</v>
      </c>
      <c r="E36" s="19"/>
      <c r="F36" s="20" t="str">
        <f>[1]!srInfoWScorded(D36)</f>
        <v>Ayoshida.RIKEN 2017.06</v>
      </c>
    </row>
    <row r="37" spans="2:6">
      <c r="B37" s="19" t="str">
        <f>[1]!srElmNm(C37)</f>
        <v>Ca</v>
      </c>
      <c r="C37" s="2">
        <f t="shared" si="0"/>
        <v>20</v>
      </c>
      <c r="D37" s="19" t="str">
        <v>srim2H_EJ212</v>
      </c>
      <c r="E37" s="19"/>
      <c r="F37" s="20" t="str">
        <f>[1]!srInfoWScorded(D37)</f>
        <v>Ayoshida.RIKEN 2017.06</v>
      </c>
    </row>
    <row r="38" spans="2:6">
      <c r="B38" s="19" t="str">
        <f>[1]!srElmNm(C38)</f>
        <v>Sc</v>
      </c>
      <c r="C38" s="2">
        <f t="shared" si="0"/>
        <v>21</v>
      </c>
      <c r="D38" s="19" t="str">
        <v>srim2H_Havar</v>
      </c>
      <c r="E38" s="19"/>
      <c r="F38" s="20" t="str">
        <f>[1]!srInfoWScorded(D38)</f>
        <v>Ayoshida.RIKEN 2017.11</v>
      </c>
    </row>
    <row r="39" spans="2:6">
      <c r="B39" s="19" t="str">
        <f>[1]!srElmNm(C39)</f>
        <v>Ti</v>
      </c>
      <c r="C39" s="2">
        <f t="shared" si="0"/>
        <v>22</v>
      </c>
      <c r="D39" s="19" t="str">
        <v>srim4He_Si</v>
      </c>
      <c r="E39" s="19"/>
      <c r="F39" s="20" t="str">
        <f>[1]!srInfoWScorded(D39)</f>
        <v>Ayoshida.RIKEN 2017.06</v>
      </c>
    </row>
    <row r="40" spans="2:6">
      <c r="B40" s="19" t="str">
        <f>[1]!srElmNm(C40)</f>
        <v>V</v>
      </c>
      <c r="C40" s="2">
        <f t="shared" si="0"/>
        <v>23</v>
      </c>
      <c r="D40" s="19" t="str">
        <v>srim4He_Al</v>
      </c>
      <c r="E40" s="19"/>
      <c r="F40" s="20" t="str">
        <f>[1]!srInfoWScorded(D40)</f>
        <v>Ayoshida.RIKEN 2017.06</v>
      </c>
    </row>
    <row r="41" spans="2:6">
      <c r="B41" s="19" t="str">
        <f>[1]!srElmNm(C41)</f>
        <v>Cr</v>
      </c>
      <c r="C41" s="2">
        <f t="shared" si="0"/>
        <v>24</v>
      </c>
      <c r="D41" s="19" t="str">
        <v>srim4He_Au</v>
      </c>
      <c r="E41" s="19"/>
      <c r="F41" s="20" t="str">
        <f>[1]!srInfoWScorded(D41)</f>
        <v>Ayoshida.RIKEN 2017.06</v>
      </c>
    </row>
    <row r="42" spans="2:6">
      <c r="B42" s="19" t="str">
        <f>[1]!srElmNm(C42)</f>
        <v>Mn</v>
      </c>
      <c r="C42" s="2">
        <f t="shared" si="0"/>
        <v>25</v>
      </c>
      <c r="D42" s="19" t="str">
        <v>srim4He_C</v>
      </c>
      <c r="E42" s="19"/>
      <c r="F42" s="20" t="str">
        <f>[1]!srInfoWScorded(D42)</f>
        <v>Ayoshida.RIKEN 2017.06</v>
      </c>
    </row>
    <row r="43" spans="2:6">
      <c r="B43" s="19" t="str">
        <f>[1]!srElmNm(C43)</f>
        <v>Fe</v>
      </c>
      <c r="C43" s="2">
        <f t="shared" si="0"/>
        <v>26</v>
      </c>
      <c r="D43" s="19" t="str">
        <v>srim4He_Diamond</v>
      </c>
      <c r="E43" s="19"/>
      <c r="F43" s="20" t="str">
        <f>[1]!srInfoWScorded(D43)</f>
        <v>Ayoshida.RIKEN 2017.11</v>
      </c>
    </row>
    <row r="44" spans="2:6">
      <c r="B44" s="19" t="str">
        <f>[1]!srElmNm(C44)</f>
        <v>Co</v>
      </c>
      <c r="C44" s="2">
        <f t="shared" si="0"/>
        <v>27</v>
      </c>
      <c r="D44" s="19" t="str">
        <v>srim4He_Air</v>
      </c>
      <c r="E44" s="19"/>
      <c r="F44" s="20" t="str">
        <f>[1]!srInfoWScorded(D44)</f>
        <v>Ayoshida.RIKEN 2016.07</v>
      </c>
    </row>
    <row r="45" spans="2:6">
      <c r="B45" s="19" t="str">
        <f>[1]!srElmNm(C45)</f>
        <v>Ni</v>
      </c>
      <c r="C45" s="2">
        <f t="shared" si="0"/>
        <v>28</v>
      </c>
      <c r="D45" s="19" t="str">
        <v>srim4He_Kapton</v>
      </c>
      <c r="E45" s="19"/>
      <c r="F45" s="20" t="str">
        <f>[1]!srInfoWScorded(D45)</f>
        <v>Ayoshida.RIKEN 2017.06</v>
      </c>
    </row>
    <row r="46" spans="2:6">
      <c r="B46" s="19" t="str">
        <f>[1]!srElmNm(C46)</f>
        <v>Cu</v>
      </c>
      <c r="C46" s="2">
        <f t="shared" si="0"/>
        <v>29</v>
      </c>
      <c r="D46" s="19" t="str">
        <v>srim4He_Mylar</v>
      </c>
      <c r="E46" s="19"/>
      <c r="F46" s="20" t="str">
        <f>[1]!srInfoWScorded(D46)</f>
        <v>Ayoshida.RIKEN 2017.06</v>
      </c>
    </row>
    <row r="47" spans="2:6">
      <c r="B47" s="19" t="str">
        <f>[1]!srElmNm(C47)</f>
        <v>Zn</v>
      </c>
      <c r="C47" s="2">
        <f t="shared" si="0"/>
        <v>30</v>
      </c>
      <c r="D47" s="19" t="str">
        <v>srim4He_EJ212</v>
      </c>
      <c r="E47" s="19"/>
      <c r="F47" s="20" t="str">
        <f>[1]!srInfoWScorded(D47)</f>
        <v>Ayoshida.RIKEN 2017.06</v>
      </c>
    </row>
    <row r="48" spans="2:6">
      <c r="B48" s="19" t="str">
        <f>[1]!srElmNm(C48)</f>
        <v>Ga</v>
      </c>
      <c r="C48" s="2">
        <f t="shared" si="0"/>
        <v>31</v>
      </c>
      <c r="D48" s="19" t="str">
        <v>srim4He_Havar</v>
      </c>
      <c r="E48" s="19"/>
      <c r="F48" s="20" t="str">
        <f>[1]!srInfoWScorded(D48)</f>
        <v>Ayoshida.RIKEN 2017.11</v>
      </c>
    </row>
    <row r="49" spans="2:6">
      <c r="B49" s="19" t="str">
        <f>[1]!srElmNm(C49)</f>
        <v>Ge</v>
      </c>
      <c r="C49" s="2">
        <f t="shared" si="0"/>
        <v>32</v>
      </c>
      <c r="D49" s="19" t="str">
        <v>srim7Be_Si</v>
      </c>
      <c r="E49" s="19"/>
      <c r="F49" s="20" t="str">
        <f>[1]!srInfoWScorded(D49)</f>
        <v>Ayoshida.RIKEN 2017.11</v>
      </c>
    </row>
    <row r="50" spans="2:6">
      <c r="B50" s="19" t="str">
        <f>[1]!srElmNm(C50)</f>
        <v>As</v>
      </c>
      <c r="C50" s="2">
        <f t="shared" si="0"/>
        <v>33</v>
      </c>
      <c r="D50" s="19" t="str">
        <v>srim7Be_Al</v>
      </c>
      <c r="E50" s="19"/>
      <c r="F50" s="20" t="str">
        <f>[1]!srInfoWScorded(D50)</f>
        <v>Ayoshida.RIKEN 2017.11</v>
      </c>
    </row>
    <row r="51" spans="2:6">
      <c r="B51" s="19" t="str">
        <f>[1]!srElmNm(C51)</f>
        <v>Se</v>
      </c>
      <c r="C51" s="2">
        <f t="shared" si="0"/>
        <v>34</v>
      </c>
      <c r="D51" s="19" t="str">
        <v>srim7Be_Au</v>
      </c>
      <c r="E51" s="19"/>
      <c r="F51" s="20" t="str">
        <f>[1]!srInfoWScorded(D51)</f>
        <v>Ayoshida.RIKEN 2017.11</v>
      </c>
    </row>
    <row r="52" spans="2:6">
      <c r="B52" s="19" t="str">
        <f>[1]!srElmNm(C52)</f>
        <v>Br</v>
      </c>
      <c r="C52" s="2">
        <f t="shared" si="0"/>
        <v>35</v>
      </c>
      <c r="D52" s="19" t="str">
        <v>srim7Be_C</v>
      </c>
      <c r="E52" s="19"/>
      <c r="F52" s="20" t="str">
        <f>[1]!srInfoWScorded(D52)</f>
        <v>Ayoshida.RIKEN 2017.11</v>
      </c>
    </row>
    <row r="53" spans="2:6">
      <c r="B53" s="19" t="str">
        <f>[1]!srElmNm(C53)</f>
        <v>Kr</v>
      </c>
      <c r="C53" s="2">
        <f t="shared" si="0"/>
        <v>36</v>
      </c>
      <c r="D53" s="19" t="str">
        <v>srim7Be_Diamond</v>
      </c>
      <c r="E53" s="19"/>
      <c r="F53" s="20" t="str">
        <f>[1]!srInfoWScorded(D53)</f>
        <v>Ayoshida.RIKEN 2017.11</v>
      </c>
    </row>
    <row r="54" spans="2:6">
      <c r="B54" s="19" t="str">
        <f>[1]!srElmNm(C54)</f>
        <v>Rb</v>
      </c>
      <c r="C54" s="2">
        <f t="shared" si="0"/>
        <v>37</v>
      </c>
      <c r="D54" s="19" t="str">
        <v>srim7Be_Air</v>
      </c>
      <c r="E54" s="19"/>
      <c r="F54" s="20" t="str">
        <f>[1]!srInfoWScorded(D54)</f>
        <v>Ayoshida.RIKEN 2017.11</v>
      </c>
    </row>
    <row r="55" spans="2:6">
      <c r="B55" s="19" t="str">
        <f>[1]!srElmNm(C55)</f>
        <v>Sr</v>
      </c>
      <c r="C55" s="2">
        <f t="shared" si="0"/>
        <v>38</v>
      </c>
      <c r="D55" s="19" t="str">
        <v>srim7Be_Kapton</v>
      </c>
      <c r="E55" s="19"/>
      <c r="F55" s="20" t="str">
        <f>[1]!srInfoWScorded(D55)</f>
        <v>Ayoshida.RIKEN 2017.11</v>
      </c>
    </row>
    <row r="56" spans="2:6">
      <c r="B56" s="19" t="str">
        <f>[1]!srElmNm(C56)</f>
        <v>Y</v>
      </c>
      <c r="C56" s="2">
        <f t="shared" si="0"/>
        <v>39</v>
      </c>
      <c r="D56" s="19" t="str">
        <v>srim7Be_Mylar</v>
      </c>
      <c r="E56" s="19"/>
      <c r="F56" s="20" t="str">
        <f>[1]!srInfoWScorded(D56)</f>
        <v>Ayoshida.RIKEN 2017.11</v>
      </c>
    </row>
    <row r="57" spans="2:6">
      <c r="B57" s="19" t="str">
        <f>[1]!srElmNm(C57)</f>
        <v>Zr</v>
      </c>
      <c r="C57" s="2">
        <f t="shared" si="0"/>
        <v>40</v>
      </c>
      <c r="D57" s="19" t="str">
        <v>srim7Be_EJ212</v>
      </c>
      <c r="E57" s="19"/>
      <c r="F57" s="20" t="str">
        <f>[1]!srInfoWScorded(D57)</f>
        <v>Ayoshida.RIKEN 2017.11</v>
      </c>
    </row>
    <row r="58" spans="2:6">
      <c r="B58" s="19" t="str">
        <f>[1]!srElmNm(C58)</f>
        <v>Nb</v>
      </c>
      <c r="C58" s="2">
        <f t="shared" si="0"/>
        <v>41</v>
      </c>
      <c r="D58" s="19" t="str">
        <v>srim7Be_Havar</v>
      </c>
      <c r="E58" s="19"/>
      <c r="F58" s="20" t="str">
        <f>[1]!srInfoWScorded(D58)</f>
        <v>Ayoshida.RIKEN 2017.11</v>
      </c>
    </row>
    <row r="59" spans="2:6">
      <c r="B59" s="19" t="str">
        <f>[1]!srElmNm(C59)</f>
        <v>Mo</v>
      </c>
      <c r="C59" s="2">
        <f t="shared" si="0"/>
        <v>42</v>
      </c>
      <c r="D59" s="19" t="str">
        <v>srim7Li_Si</v>
      </c>
      <c r="E59" s="19"/>
      <c r="F59" s="20" t="str">
        <f>[1]!srInfoWScorded(D59)</f>
        <v>Ayoshida.RIKEN 2017.11</v>
      </c>
    </row>
    <row r="60" spans="2:6">
      <c r="B60" s="19" t="str">
        <f>[1]!srElmNm(C60)</f>
        <v>Tc</v>
      </c>
      <c r="C60" s="2">
        <f t="shared" si="0"/>
        <v>43</v>
      </c>
      <c r="D60" s="19" t="str">
        <v>srim7Li_Al</v>
      </c>
      <c r="E60" s="19"/>
      <c r="F60" s="20" t="str">
        <f>[1]!srInfoWScorded(D60)</f>
        <v>Ayoshida.RIKEN 2017.11</v>
      </c>
    </row>
    <row r="61" spans="2:6">
      <c r="B61" s="19" t="str">
        <f>[1]!srElmNm(C61)</f>
        <v>Ru</v>
      </c>
      <c r="C61" s="2">
        <f t="shared" si="0"/>
        <v>44</v>
      </c>
      <c r="D61" s="19" t="str">
        <v>srim7Li_Au</v>
      </c>
      <c r="E61" s="19"/>
      <c r="F61" s="20" t="str">
        <f>[1]!srInfoWScorded(D61)</f>
        <v>Ayoshida.RIKEN 2017.11</v>
      </c>
    </row>
    <row r="62" spans="2:6">
      <c r="B62" s="19" t="str">
        <f>[1]!srElmNm(C62)</f>
        <v>Rh</v>
      </c>
      <c r="C62" s="2">
        <f t="shared" si="0"/>
        <v>45</v>
      </c>
      <c r="D62" s="19" t="str">
        <v>srim7Li_C</v>
      </c>
      <c r="E62" s="19"/>
      <c r="F62" s="20" t="str">
        <f>[1]!srInfoWScorded(D62)</f>
        <v>Ayoshida.RIKEN 2017.11</v>
      </c>
    </row>
    <row r="63" spans="2:6">
      <c r="B63" s="19" t="str">
        <f>[1]!srElmNm(C63)</f>
        <v>Pd</v>
      </c>
      <c r="C63" s="2">
        <f t="shared" si="0"/>
        <v>46</v>
      </c>
      <c r="D63" s="19" t="str">
        <v>srim7Li_Diamond</v>
      </c>
      <c r="E63" s="19"/>
      <c r="F63" s="20" t="str">
        <f>[1]!srInfoWScorded(D63)</f>
        <v>Ayoshida.RIKEN 2017.11</v>
      </c>
    </row>
    <row r="64" spans="2:6">
      <c r="B64" s="19" t="str">
        <f>[1]!srElmNm(C64)</f>
        <v>Ag</v>
      </c>
      <c r="C64" s="2">
        <f t="shared" si="0"/>
        <v>47</v>
      </c>
      <c r="D64" s="19" t="str">
        <v>srim7Li_Air</v>
      </c>
      <c r="E64" s="19"/>
      <c r="F64" s="20" t="str">
        <f>[1]!srInfoWScorded(D64)</f>
        <v>Ayoshida.RIKEN 2017.11</v>
      </c>
    </row>
    <row r="65" spans="2:6">
      <c r="B65" s="19" t="str">
        <f>[1]!srElmNm(C65)</f>
        <v>Cd</v>
      </c>
      <c r="C65" s="2">
        <f t="shared" si="0"/>
        <v>48</v>
      </c>
      <c r="D65" s="19" t="str">
        <v>srim7Li_Kapton</v>
      </c>
      <c r="E65" s="19"/>
      <c r="F65" s="20" t="str">
        <f>[1]!srInfoWScorded(D65)</f>
        <v>Ayoshida.RIKEN 2017.11</v>
      </c>
    </row>
    <row r="66" spans="2:6">
      <c r="B66" s="19" t="str">
        <f>[1]!srElmNm(C66)</f>
        <v>In</v>
      </c>
      <c r="C66" s="2">
        <f t="shared" si="0"/>
        <v>49</v>
      </c>
      <c r="D66" s="19" t="str">
        <v>srim7Li_Mylar</v>
      </c>
      <c r="E66" s="19"/>
      <c r="F66" s="20" t="str">
        <f>[1]!srInfoWScorded(D66)</f>
        <v>Ayoshida.RIKEN 2017.11</v>
      </c>
    </row>
    <row r="67" spans="2:6">
      <c r="B67" s="19" t="str">
        <f>[1]!srElmNm(C67)</f>
        <v>Sn</v>
      </c>
      <c r="C67" s="2">
        <f t="shared" si="0"/>
        <v>50</v>
      </c>
      <c r="D67" s="19" t="str">
        <v>srim7Li_EJ212</v>
      </c>
      <c r="E67" s="19"/>
      <c r="F67" s="20" t="str">
        <f>[1]!srInfoWScorded(D67)</f>
        <v>Ayoshida.RIKEN 2017.11</v>
      </c>
    </row>
    <row r="68" spans="2:6">
      <c r="B68" s="19" t="str">
        <f>[1]!srElmNm(C68)</f>
        <v>Sb</v>
      </c>
      <c r="C68" s="2">
        <f t="shared" si="0"/>
        <v>51</v>
      </c>
      <c r="D68" s="19" t="str">
        <v>srim7Li_Havar</v>
      </c>
      <c r="E68" s="19"/>
      <c r="F68" s="20" t="str">
        <f>[1]!srInfoWScorded(D68)</f>
        <v>Ayoshida.RIKEN 2017.11</v>
      </c>
    </row>
    <row r="69" spans="2:6">
      <c r="B69" s="19" t="str">
        <f>[1]!srElmNm(C69)</f>
        <v>Te</v>
      </c>
      <c r="C69" s="2">
        <f t="shared" si="0"/>
        <v>52</v>
      </c>
      <c r="D69" s="19" t="str">
        <v>srim12C_Si</v>
      </c>
      <c r="E69" s="19"/>
      <c r="F69" s="20" t="str">
        <f>[1]!srInfoWScorded(D69)</f>
        <v>Ayoshida.RIKEN 2017.06</v>
      </c>
    </row>
    <row r="70" spans="2:6">
      <c r="B70" s="19" t="str">
        <f>[1]!srElmNm(C70)</f>
        <v>I</v>
      </c>
      <c r="C70" s="2">
        <f t="shared" si="0"/>
        <v>53</v>
      </c>
      <c r="D70" s="19" t="str">
        <v>srim12C_Al</v>
      </c>
      <c r="E70" s="19"/>
      <c r="F70" s="20" t="str">
        <f>[1]!srInfoWScorded(D70)</f>
        <v>Ayoshida.RIKEN 2017.06</v>
      </c>
    </row>
    <row r="71" spans="2:6">
      <c r="B71" s="19" t="str">
        <f>[1]!srElmNm(C71)</f>
        <v>Xe</v>
      </c>
      <c r="C71" s="2">
        <f t="shared" si="0"/>
        <v>54</v>
      </c>
      <c r="D71" s="19" t="str">
        <v>srim12C_Au</v>
      </c>
      <c r="E71" s="19"/>
      <c r="F71" s="20" t="str">
        <f>[1]!srInfoWScorded(D71)</f>
        <v>Ayoshida.RIKEN 2017.06</v>
      </c>
    </row>
    <row r="72" spans="2:6">
      <c r="B72" s="19" t="str">
        <f>[1]!srElmNm(C72)</f>
        <v>Cs</v>
      </c>
      <c r="C72" s="2">
        <f t="shared" si="0"/>
        <v>55</v>
      </c>
      <c r="D72" s="19" t="str">
        <v>srim12C_C</v>
      </c>
      <c r="E72" s="19"/>
      <c r="F72" s="20" t="str">
        <f>[1]!srInfoWScorded(D72)</f>
        <v>Ayoshida.RIKEN 2017.06</v>
      </c>
    </row>
    <row r="73" spans="2:6">
      <c r="B73" s="19" t="str">
        <f>[1]!srElmNm(C73)</f>
        <v>Ba</v>
      </c>
      <c r="C73" s="2">
        <f t="shared" si="0"/>
        <v>56</v>
      </c>
      <c r="D73" s="19" t="str">
        <v>srim12C_Diamond</v>
      </c>
      <c r="E73" s="19"/>
      <c r="F73" s="20" t="str">
        <f>[1]!srInfoWScorded(D73)</f>
        <v>Ayoshida.RIKEN 2017.11</v>
      </c>
    </row>
    <row r="74" spans="2:6">
      <c r="B74" s="19" t="str">
        <f>[1]!srElmNm(C74)</f>
        <v>La</v>
      </c>
      <c r="C74" s="2">
        <f t="shared" si="0"/>
        <v>57</v>
      </c>
      <c r="D74" s="19" t="str">
        <v>srim12C_Air</v>
      </c>
      <c r="E74" s="19"/>
      <c r="F74" s="20" t="str">
        <f>[1]!srInfoWScorded(D74)</f>
        <v>Ayoshida.RIKEN 2016.07</v>
      </c>
    </row>
    <row r="75" spans="2:6">
      <c r="B75" s="19" t="str">
        <f>[1]!srElmNm(C75)</f>
        <v>Ce</v>
      </c>
      <c r="C75" s="2">
        <f t="shared" si="0"/>
        <v>58</v>
      </c>
      <c r="D75" s="19" t="str">
        <v>srim12C_Kapton</v>
      </c>
      <c r="E75" s="19"/>
      <c r="F75" s="20" t="str">
        <f>[1]!srInfoWScorded(D75)</f>
        <v>Ayoshida.RIKEN 2017.06</v>
      </c>
    </row>
    <row r="76" spans="2:6">
      <c r="B76" s="19" t="str">
        <f>[1]!srElmNm(C76)</f>
        <v>Pr</v>
      </c>
      <c r="C76" s="2">
        <f t="shared" si="0"/>
        <v>59</v>
      </c>
      <c r="D76" s="19" t="str">
        <v>srim12C_Mylar</v>
      </c>
      <c r="E76" s="19"/>
      <c r="F76" s="20" t="str">
        <f>[1]!srInfoWScorded(D76)</f>
        <v>Ayoshida.RIKEN 2017.06</v>
      </c>
    </row>
    <row r="77" spans="2:6">
      <c r="B77" s="19" t="str">
        <f>[1]!srElmNm(C77)</f>
        <v>Nd</v>
      </c>
      <c r="C77" s="2">
        <f t="shared" si="0"/>
        <v>60</v>
      </c>
      <c r="D77" s="19" t="str">
        <v>srim12C_EJ212</v>
      </c>
      <c r="E77" s="19"/>
      <c r="F77" s="20" t="str">
        <f>[1]!srInfoWScorded(D77)</f>
        <v>Ayoshida.RIKEN 2017.06</v>
      </c>
    </row>
    <row r="78" spans="2:6">
      <c r="B78" s="19" t="str">
        <f>[1]!srElmNm(C78)</f>
        <v>Pm</v>
      </c>
      <c r="C78" s="2">
        <f t="shared" si="0"/>
        <v>61</v>
      </c>
      <c r="D78" s="19" t="str">
        <v>srim12C_Havar</v>
      </c>
      <c r="E78" s="19"/>
      <c r="F78" s="20" t="str">
        <f>[1]!srInfoWScorded(D78)</f>
        <v>Ayoshida.RIKEN 2017.11</v>
      </c>
    </row>
    <row r="79" spans="2:6">
      <c r="B79" s="19" t="str">
        <f>[1]!srElmNm(C79)</f>
        <v>Sm</v>
      </c>
      <c r="C79" s="2">
        <f t="shared" si="0"/>
        <v>62</v>
      </c>
      <c r="D79" s="19" t="str">
        <v>srim19F_Si</v>
      </c>
      <c r="E79" s="19"/>
      <c r="F79" s="20" t="str">
        <f>[1]!srInfoWScorded(D79)</f>
        <v>Ayoshida.RIKEN 2017.11</v>
      </c>
    </row>
    <row r="80" spans="2:6">
      <c r="B80" s="19" t="str">
        <f>[1]!srElmNm(C80)</f>
        <v>Eu</v>
      </c>
      <c r="C80" s="2">
        <f t="shared" si="0"/>
        <v>63</v>
      </c>
      <c r="D80" s="19" t="str">
        <v>srim19F_Al</v>
      </c>
      <c r="E80" s="19"/>
      <c r="F80" s="20" t="str">
        <f>[1]!srInfoWScorded(D80)</f>
        <v>Ayoshida.RIKEN 2017.11</v>
      </c>
    </row>
    <row r="81" spans="2:6">
      <c r="B81" s="19" t="str">
        <f>[1]!srElmNm(C81)</f>
        <v>Gd</v>
      </c>
      <c r="C81" s="2">
        <f t="shared" si="0"/>
        <v>64</v>
      </c>
      <c r="D81" s="19" t="str">
        <v>srim19F_Au</v>
      </c>
      <c r="E81" s="19"/>
      <c r="F81" s="20" t="str">
        <f>[1]!srInfoWScorded(D81)</f>
        <v>Ayoshida.RIKEN 2017.11</v>
      </c>
    </row>
    <row r="82" spans="2:6">
      <c r="B82" s="19" t="str">
        <f>[1]!srElmNm(C82)</f>
        <v>Tb</v>
      </c>
      <c r="C82" s="2">
        <f t="shared" si="0"/>
        <v>65</v>
      </c>
      <c r="D82" s="19" t="str">
        <v>srim19F_C</v>
      </c>
      <c r="E82" s="19"/>
      <c r="F82" s="20" t="str">
        <f>[1]!srInfoWScorded(D82)</f>
        <v>Ayoshida.RIKEN 2017.11</v>
      </c>
    </row>
    <row r="83" spans="2:6">
      <c r="B83" s="19" t="str">
        <f>[1]!srElmNm(C83)</f>
        <v>Dy</v>
      </c>
      <c r="C83" s="2">
        <f t="shared" si="0"/>
        <v>66</v>
      </c>
      <c r="D83" s="19" t="str">
        <v>srim19F_Diamond</v>
      </c>
      <c r="E83" s="19"/>
      <c r="F83" s="20" t="str">
        <f>[1]!srInfoWScorded(D83)</f>
        <v>Ayoshida.RIKEN 2017.11</v>
      </c>
    </row>
    <row r="84" spans="2:6">
      <c r="B84" s="19" t="str">
        <f>[1]!srElmNm(C84)</f>
        <v>Ho</v>
      </c>
      <c r="C84" s="2">
        <f t="shared" ref="C84:C137" si="1">C83+1</f>
        <v>67</v>
      </c>
      <c r="D84" s="19" t="str">
        <v>srim19F_Air</v>
      </c>
      <c r="E84" s="19"/>
      <c r="F84" s="20" t="str">
        <f>[1]!srInfoWScorded(D84)</f>
        <v>Ayoshida.RIKEN 2017.11</v>
      </c>
    </row>
    <row r="85" spans="2:6">
      <c r="B85" s="19" t="str">
        <f>[1]!srElmNm(C85)</f>
        <v>Er</v>
      </c>
      <c r="C85" s="2">
        <f t="shared" si="1"/>
        <v>68</v>
      </c>
      <c r="D85" s="19" t="str">
        <v>srim19F_Kapton</v>
      </c>
      <c r="E85" s="19"/>
      <c r="F85" s="20" t="str">
        <f>[1]!srInfoWScorded(D85)</f>
        <v>Ayoshida.RIKEN 2017.11</v>
      </c>
    </row>
    <row r="86" spans="2:6">
      <c r="B86" s="19" t="str">
        <f>[1]!srElmNm(C86)</f>
        <v>Tm</v>
      </c>
      <c r="C86" s="2">
        <f t="shared" si="1"/>
        <v>69</v>
      </c>
      <c r="D86" s="19" t="str">
        <v>srim19F_Mylar</v>
      </c>
      <c r="E86" s="19"/>
      <c r="F86" s="20" t="str">
        <f>[1]!srInfoWScorded(D86)</f>
        <v>Ayoshida.RIKEN 2017.11</v>
      </c>
    </row>
    <row r="87" spans="2:6">
      <c r="B87" s="19" t="str">
        <f>[1]!srElmNm(C87)</f>
        <v>Yb</v>
      </c>
      <c r="C87" s="2">
        <f t="shared" si="1"/>
        <v>70</v>
      </c>
      <c r="D87" s="19" t="str">
        <v>srim19F_EJ212</v>
      </c>
      <c r="E87" s="19"/>
      <c r="F87" s="20" t="str">
        <f>[1]!srInfoWScorded(D87)</f>
        <v>Ayoshida.RIKEN 2017.11</v>
      </c>
    </row>
    <row r="88" spans="2:6">
      <c r="B88" s="19" t="str">
        <f>[1]!srElmNm(C88)</f>
        <v>Lu</v>
      </c>
      <c r="C88" s="2">
        <f t="shared" si="1"/>
        <v>71</v>
      </c>
      <c r="D88" s="19" t="str">
        <v>srim19F_Havar</v>
      </c>
      <c r="E88" s="19"/>
      <c r="F88" s="20" t="str">
        <f>[1]!srInfoWScorded(D88)</f>
        <v>Ayoshida.RIKEN 2017.11</v>
      </c>
    </row>
    <row r="89" spans="2:6">
      <c r="B89" s="19" t="str">
        <f>[1]!srElmNm(C89)</f>
        <v>Hf</v>
      </c>
      <c r="C89" s="2">
        <f t="shared" si="1"/>
        <v>72</v>
      </c>
      <c r="D89" s="19" t="str">
        <v>srim20Ne_Si</v>
      </c>
      <c r="E89" s="19"/>
      <c r="F89" s="20" t="str">
        <f>[1]!srInfoWScorded(D89)</f>
        <v>Ayoshida.RIKEN 2017.06</v>
      </c>
    </row>
    <row r="90" spans="2:6">
      <c r="B90" s="19" t="str">
        <f>[1]!srElmNm(C90)</f>
        <v>Ta</v>
      </c>
      <c r="C90" s="2">
        <f t="shared" si="1"/>
        <v>73</v>
      </c>
      <c r="D90" s="19" t="str">
        <v>srim20Ne_Al</v>
      </c>
      <c r="E90" s="19"/>
      <c r="F90" s="20" t="str">
        <f>[1]!srInfoWScorded(D90)</f>
        <v>Ayoshida.RIKEN 2017.06</v>
      </c>
    </row>
    <row r="91" spans="2:6">
      <c r="B91" s="19" t="str">
        <f>[1]!srElmNm(C91)</f>
        <v>W</v>
      </c>
      <c r="C91" s="2">
        <f t="shared" si="1"/>
        <v>74</v>
      </c>
      <c r="D91" s="19" t="str">
        <v>srim20Ne_Au</v>
      </c>
      <c r="E91" s="19"/>
      <c r="F91" s="20" t="str">
        <f>[1]!srInfoWScorded(D91)</f>
        <v>Ayoshida.RIKEN 2017.06</v>
      </c>
    </row>
    <row r="92" spans="2:6">
      <c r="B92" s="19" t="str">
        <f>[1]!srElmNm(C92)</f>
        <v>Re</v>
      </c>
      <c r="C92" s="2">
        <f t="shared" si="1"/>
        <v>75</v>
      </c>
      <c r="D92" s="19" t="str">
        <v>srim20Ne_C</v>
      </c>
      <c r="E92" s="19"/>
      <c r="F92" s="20" t="str">
        <f>[1]!srInfoWScorded(D92)</f>
        <v>Ayoshida.RIKEN 2017.06</v>
      </c>
    </row>
    <row r="93" spans="2:6">
      <c r="B93" s="19" t="str">
        <f>[1]!srElmNm(C93)</f>
        <v>Os</v>
      </c>
      <c r="C93" s="2">
        <f t="shared" si="1"/>
        <v>76</v>
      </c>
      <c r="D93" s="19" t="str">
        <v>srim20Ne_Air</v>
      </c>
      <c r="E93" s="19"/>
      <c r="F93" s="20" t="str">
        <f>[1]!srInfoWScorded(D93)</f>
        <v>Ayoshida.RIKEN 2016.07</v>
      </c>
    </row>
    <row r="94" spans="2:6">
      <c r="B94" s="19" t="str">
        <f>[1]!srElmNm(C94)</f>
        <v>Ir</v>
      </c>
      <c r="C94" s="2">
        <f t="shared" si="1"/>
        <v>77</v>
      </c>
      <c r="D94" s="19" t="str">
        <v>srim20Ne_Kapton</v>
      </c>
      <c r="E94" s="19"/>
      <c r="F94" s="20" t="str">
        <f>[1]!srInfoWScorded(D94)</f>
        <v>Ayoshida.RIKEN 2017.06</v>
      </c>
    </row>
    <row r="95" spans="2:6">
      <c r="B95" s="19" t="str">
        <f>[1]!srElmNm(C95)</f>
        <v>Pt</v>
      </c>
      <c r="C95" s="2">
        <f t="shared" si="1"/>
        <v>78</v>
      </c>
      <c r="D95" s="19" t="str">
        <v>srim20Ne_Mylar</v>
      </c>
      <c r="E95" s="19"/>
      <c r="F95" s="20" t="str">
        <f>[1]!srInfoWScorded(D95)</f>
        <v>Ayoshida.RIKEN 2017.06</v>
      </c>
    </row>
    <row r="96" spans="2:6">
      <c r="B96" s="19" t="str">
        <f>[1]!srElmNm(C96)</f>
        <v>Au</v>
      </c>
      <c r="C96" s="2">
        <f t="shared" si="1"/>
        <v>79</v>
      </c>
      <c r="D96" s="19" t="str">
        <v>srim20Ne_EJ212</v>
      </c>
      <c r="E96" s="19"/>
      <c r="F96" s="20" t="str">
        <f>[1]!srInfoWScorded(D96)</f>
        <v>Ayoshida.RIKEN 2017.06</v>
      </c>
    </row>
    <row r="97" spans="2:6">
      <c r="B97" s="19" t="str">
        <f>[1]!srElmNm(C97)</f>
        <v>Hg</v>
      </c>
      <c r="C97" s="2">
        <f t="shared" si="1"/>
        <v>80</v>
      </c>
      <c r="D97" s="19" t="str">
        <v>srim22Ne_Si</v>
      </c>
      <c r="E97" s="19"/>
      <c r="F97" s="20" t="str">
        <f>[1]!srInfoWScorded(D97)</f>
        <v>Ayoshida.RIKEN 2017.11</v>
      </c>
    </row>
    <row r="98" spans="2:6">
      <c r="B98" s="19" t="str">
        <f>[1]!srElmNm(C98)</f>
        <v>Tl</v>
      </c>
      <c r="C98" s="2">
        <f t="shared" si="1"/>
        <v>81</v>
      </c>
      <c r="D98" s="19" t="str">
        <v>srim22Ne_Al</v>
      </c>
      <c r="E98" s="19"/>
      <c r="F98" s="20" t="str">
        <f>[1]!srInfoWScorded(D98)</f>
        <v>Ayoshida.RIKEN 2017.11</v>
      </c>
    </row>
    <row r="99" spans="2:6">
      <c r="B99" s="19" t="str">
        <f>[1]!srElmNm(C99)</f>
        <v>Pb</v>
      </c>
      <c r="C99" s="2">
        <f t="shared" si="1"/>
        <v>82</v>
      </c>
      <c r="D99" s="19" t="str">
        <v>srim22Ne_Au</v>
      </c>
      <c r="E99" s="19"/>
      <c r="F99" s="20" t="str">
        <f>[1]!srInfoWScorded(D99)</f>
        <v>Ayoshida.RIKEN 2017.11</v>
      </c>
    </row>
    <row r="100" spans="2:6">
      <c r="B100" s="19" t="str">
        <f>[1]!srElmNm(C100)</f>
        <v>Bi</v>
      </c>
      <c r="C100" s="2">
        <f t="shared" si="1"/>
        <v>83</v>
      </c>
      <c r="D100" s="19" t="str">
        <v>srim22Ne_C</v>
      </c>
      <c r="E100" s="19"/>
      <c r="F100" s="20" t="str">
        <f>[1]!srInfoWScorded(D100)</f>
        <v>Ayoshida.RIKEN 2017.11</v>
      </c>
    </row>
    <row r="101" spans="2:6">
      <c r="B101" s="19" t="str">
        <f>[1]!srElmNm(C101)</f>
        <v>Po</v>
      </c>
      <c r="C101" s="2">
        <f t="shared" si="1"/>
        <v>84</v>
      </c>
      <c r="D101" s="19" t="str">
        <v>srim22Ne_Diamond</v>
      </c>
      <c r="E101" s="19"/>
      <c r="F101" s="20" t="str">
        <f>[1]!srInfoWScorded(D101)</f>
        <v>Ayoshida.RIKEN 2017.11</v>
      </c>
    </row>
    <row r="102" spans="2:6">
      <c r="B102" s="19" t="str">
        <f>[1]!srElmNm(C102)</f>
        <v>At</v>
      </c>
      <c r="C102" s="2">
        <f t="shared" si="1"/>
        <v>85</v>
      </c>
      <c r="D102" s="19" t="str">
        <v>srim22Ne_Air</v>
      </c>
      <c r="E102" s="19"/>
      <c r="F102" s="20" t="str">
        <f>[1]!srInfoWScorded(D102)</f>
        <v>Ayoshida.RIKEN 2017.11</v>
      </c>
    </row>
    <row r="103" spans="2:6">
      <c r="B103" s="19" t="str">
        <f>[1]!srElmNm(C103)</f>
        <v>Rn</v>
      </c>
      <c r="C103" s="2">
        <f t="shared" si="1"/>
        <v>86</v>
      </c>
      <c r="D103" s="19" t="str">
        <v>srim22Ne_Kapton</v>
      </c>
      <c r="E103" s="19"/>
      <c r="F103" s="20" t="str">
        <f>[1]!srInfoWScorded(D103)</f>
        <v>Ayoshida.RIKEN 2017.11</v>
      </c>
    </row>
    <row r="104" spans="2:6">
      <c r="B104" s="19" t="str">
        <f>[1]!srElmNm(C104)</f>
        <v>Fr</v>
      </c>
      <c r="C104" s="2">
        <f t="shared" si="1"/>
        <v>87</v>
      </c>
      <c r="D104" s="19" t="str">
        <v>srim22Ne_Mylar</v>
      </c>
      <c r="E104" s="19"/>
      <c r="F104" s="20" t="str">
        <f>[1]!srInfoWScorded(D104)</f>
        <v>Ayoshida.RIKEN 2017.11</v>
      </c>
    </row>
    <row r="105" spans="2:6">
      <c r="B105" s="19" t="str">
        <f>[1]!srElmNm(C105)</f>
        <v>Ra</v>
      </c>
      <c r="C105" s="2">
        <f t="shared" si="1"/>
        <v>88</v>
      </c>
      <c r="D105" s="19" t="str">
        <v>srim22Ne_EJ212</v>
      </c>
      <c r="E105" s="19"/>
      <c r="F105" s="20" t="str">
        <f>[1]!srInfoWScorded(D105)</f>
        <v>Ayoshida.RIKEN 2017.06</v>
      </c>
    </row>
    <row r="106" spans="2:6">
      <c r="B106" s="19" t="str">
        <f>[1]!srElmNm(C106)</f>
        <v>Ac</v>
      </c>
      <c r="C106" s="2">
        <f t="shared" si="1"/>
        <v>89</v>
      </c>
      <c r="D106" s="19" t="str">
        <v>srim22Ne_Havar</v>
      </c>
      <c r="E106" s="19"/>
      <c r="F106" s="20" t="str">
        <f>[1]!srInfoWScorded(D106)</f>
        <v>Ayoshida.RIKEN 2017.11</v>
      </c>
    </row>
    <row r="107" spans="2:6">
      <c r="B107" s="19" t="str">
        <f>[1]!srElmNm(C107)</f>
        <v>Th</v>
      </c>
      <c r="C107" s="2">
        <f t="shared" si="1"/>
        <v>90</v>
      </c>
      <c r="D107" s="19" t="str">
        <v>srim22Na_Si</v>
      </c>
      <c r="E107" s="19"/>
      <c r="F107" s="20" t="str">
        <f>[1]!srInfoWScorded(D107)</f>
        <v>Ayoshida.RIKEN 2017.11</v>
      </c>
    </row>
    <row r="108" spans="2:6">
      <c r="B108" s="19" t="str">
        <f>[1]!srElmNm(C108)</f>
        <v>Pa</v>
      </c>
      <c r="C108" s="2">
        <f t="shared" si="1"/>
        <v>91</v>
      </c>
      <c r="D108" s="19" t="str">
        <v>srim22Na_Al</v>
      </c>
      <c r="E108" s="19"/>
      <c r="F108" s="20" t="str">
        <f>[1]!srInfoWScorded(D108)</f>
        <v>Ayoshida.RIKEN 2017.11</v>
      </c>
    </row>
    <row r="109" spans="2:6">
      <c r="B109" s="19" t="str">
        <f>[1]!srElmNm(C109)</f>
        <v>U</v>
      </c>
      <c r="C109" s="2">
        <f t="shared" si="1"/>
        <v>92</v>
      </c>
      <c r="D109" s="19" t="str">
        <v>srim22Na_Au</v>
      </c>
      <c r="E109" s="19"/>
      <c r="F109" s="20" t="str">
        <f>[1]!srInfoWScorded(D109)</f>
        <v>Ayoshida.RIKEN 2017.11</v>
      </c>
    </row>
    <row r="110" spans="2:6">
      <c r="B110" s="19" t="str">
        <f>[1]!srElmNm(C110)</f>
        <v>Np</v>
      </c>
      <c r="C110" s="2">
        <f t="shared" si="1"/>
        <v>93</v>
      </c>
      <c r="D110" s="19" t="str">
        <v>srim22Na_C</v>
      </c>
      <c r="E110" s="19"/>
      <c r="F110" s="20" t="str">
        <f>[1]!srInfoWScorded(D110)</f>
        <v>Ayoshida.RIKEN 2017.11</v>
      </c>
    </row>
    <row r="111" spans="2:6">
      <c r="B111" s="19" t="str">
        <f>[1]!srElmNm(C111)</f>
        <v>Pu</v>
      </c>
      <c r="C111" s="2">
        <f t="shared" si="1"/>
        <v>94</v>
      </c>
      <c r="D111" s="19" t="str">
        <v>srim22Na_Diamond</v>
      </c>
      <c r="E111" s="19"/>
      <c r="F111" s="20" t="str">
        <f>[1]!srInfoWScorded(D111)</f>
        <v>Ayoshida.RIKEN 2017.11</v>
      </c>
    </row>
    <row r="112" spans="2:6">
      <c r="B112" s="19" t="str">
        <f>[1]!srElmNm(C112)</f>
        <v>Am</v>
      </c>
      <c r="C112" s="2">
        <f t="shared" si="1"/>
        <v>95</v>
      </c>
      <c r="D112" s="19" t="str">
        <v>srim22Na_Air</v>
      </c>
      <c r="E112" s="19"/>
      <c r="F112" s="20" t="str">
        <f>[1]!srInfoWScorded(D112)</f>
        <v>Ayoshida.RIKEN 2017.11</v>
      </c>
    </row>
    <row r="113" spans="2:6">
      <c r="B113" s="19" t="str">
        <f>[1]!srElmNm(C113)</f>
        <v>Cm</v>
      </c>
      <c r="C113" s="2">
        <f t="shared" si="1"/>
        <v>96</v>
      </c>
      <c r="D113" s="19" t="str">
        <v>srim22Na_Kapton</v>
      </c>
      <c r="E113" s="19"/>
      <c r="F113" s="20" t="str">
        <f>[1]!srInfoWScorded(D113)</f>
        <v>Ayoshida.RIKEN 2017.11</v>
      </c>
    </row>
    <row r="114" spans="2:6">
      <c r="B114" s="19" t="str">
        <f>[1]!srElmNm(C114)</f>
        <v>Bk</v>
      </c>
      <c r="C114" s="2">
        <f t="shared" si="1"/>
        <v>97</v>
      </c>
      <c r="D114" s="19" t="str">
        <v>srim22Na_Mylar</v>
      </c>
      <c r="E114" s="19"/>
      <c r="F114" s="20" t="str">
        <f>[1]!srInfoWScorded(D114)</f>
        <v>Ayoshida.RIKEN 2017.11</v>
      </c>
    </row>
    <row r="115" spans="2:6">
      <c r="B115" s="19" t="str">
        <f>[1]!srElmNm(C115)</f>
        <v>Cf</v>
      </c>
      <c r="C115" s="2">
        <f t="shared" si="1"/>
        <v>98</v>
      </c>
      <c r="D115" s="19" t="str">
        <v>srim22Na_EJ212</v>
      </c>
      <c r="E115" s="19"/>
      <c r="F115" s="20" t="str">
        <f>[1]!srInfoWScorded(D115)</f>
        <v>Ayoshida.RIKEN 2017.06</v>
      </c>
    </row>
    <row r="116" spans="2:6">
      <c r="B116" s="19" t="str">
        <f>[1]!srElmNm(C116)</f>
        <v>Es</v>
      </c>
      <c r="C116" s="2">
        <f t="shared" si="1"/>
        <v>99</v>
      </c>
      <c r="D116" s="19" t="str">
        <v>srim22Na_Havar</v>
      </c>
      <c r="E116" s="19"/>
      <c r="F116" s="20" t="str">
        <f>[1]!srInfoWScorded(D116)</f>
        <v>Ayoshida.RIKEN 2017.11</v>
      </c>
    </row>
    <row r="117" spans="2:6">
      <c r="B117" s="19" t="str">
        <f>[1]!srElmNm(C117)</f>
        <v>Fm</v>
      </c>
      <c r="C117" s="2">
        <f t="shared" si="1"/>
        <v>100</v>
      </c>
      <c r="D117" s="19" t="str">
        <v>srim40Ar_Si</v>
      </c>
      <c r="E117" s="19"/>
      <c r="F117" s="20" t="str">
        <f>[1]!srInfoWScorded(D117)</f>
        <v>Ayoshida.RIKEN 2015.07</v>
      </c>
    </row>
    <row r="118" spans="2:6">
      <c r="B118" s="19" t="str">
        <f>[1]!srElmNm(C118)</f>
        <v>Md</v>
      </c>
      <c r="C118" s="2">
        <f t="shared" si="1"/>
        <v>101</v>
      </c>
    </row>
    <row r="119" spans="2:6">
      <c r="B119" s="19" t="str">
        <f>[1]!srElmNm(C119)</f>
        <v>No</v>
      </c>
      <c r="C119" s="2">
        <f t="shared" si="1"/>
        <v>102</v>
      </c>
    </row>
    <row r="120" spans="2:6">
      <c r="B120" s="19" t="str">
        <f>[1]!srElmNm(C120)</f>
        <v>Lr</v>
      </c>
      <c r="C120" s="2">
        <f t="shared" si="1"/>
        <v>103</v>
      </c>
    </row>
    <row r="121" spans="2:6">
      <c r="B121" s="19" t="str">
        <f>[1]!srElmNm(C121)</f>
        <v>Rf</v>
      </c>
      <c r="C121" s="2">
        <f t="shared" si="1"/>
        <v>104</v>
      </c>
    </row>
    <row r="122" spans="2:6">
      <c r="B122" s="19" t="str">
        <f>[1]!srElmNm(C122)</f>
        <v>Db</v>
      </c>
      <c r="C122" s="2">
        <f t="shared" si="1"/>
        <v>105</v>
      </c>
    </row>
    <row r="123" spans="2:6">
      <c r="B123" s="19" t="str">
        <f>[1]!srElmNm(C123)</f>
        <v>Sg</v>
      </c>
      <c r="C123" s="2">
        <f t="shared" si="1"/>
        <v>106</v>
      </c>
    </row>
    <row r="124" spans="2:6">
      <c r="B124" s="19" t="str">
        <f>[1]!srElmNm(C124)</f>
        <v>Bh</v>
      </c>
      <c r="C124" s="2">
        <f t="shared" si="1"/>
        <v>107</v>
      </c>
    </row>
    <row r="125" spans="2:6">
      <c r="B125" s="19" t="str">
        <f>[1]!srElmNm(C125)</f>
        <v>Hs</v>
      </c>
      <c r="C125" s="2">
        <f t="shared" si="1"/>
        <v>108</v>
      </c>
    </row>
    <row r="126" spans="2:6">
      <c r="B126" s="19" t="str">
        <f>[1]!srElmNm(C126)</f>
        <v>Mt</v>
      </c>
      <c r="C126" s="2">
        <f t="shared" si="1"/>
        <v>109</v>
      </c>
    </row>
    <row r="127" spans="2:6">
      <c r="B127" s="19" t="str">
        <f>[1]!srElmNm(C127)</f>
        <v>Ds</v>
      </c>
      <c r="C127" s="2">
        <f t="shared" si="1"/>
        <v>110</v>
      </c>
    </row>
    <row r="128" spans="2:6">
      <c r="B128" s="19" t="str">
        <f>[1]!srElmNm(C128)</f>
        <v>Rg</v>
      </c>
      <c r="C128" s="2">
        <f t="shared" si="1"/>
        <v>111</v>
      </c>
    </row>
    <row r="129" spans="2:3">
      <c r="B129" s="19" t="str">
        <f>[1]!srElmNm(C129)</f>
        <v>Cn</v>
      </c>
      <c r="C129" s="2">
        <f t="shared" si="1"/>
        <v>112</v>
      </c>
    </row>
    <row r="130" spans="2:3">
      <c r="B130" s="19" t="str">
        <f>[1]!srElmNm(C130)</f>
        <v>Nh</v>
      </c>
      <c r="C130" s="2">
        <f t="shared" si="1"/>
        <v>113</v>
      </c>
    </row>
    <row r="131" spans="2:3">
      <c r="B131" s="19" t="str">
        <f>[1]!srElmNm(C131)</f>
        <v>Fl</v>
      </c>
      <c r="C131" s="2">
        <f t="shared" si="1"/>
        <v>114</v>
      </c>
    </row>
    <row r="132" spans="2:3">
      <c r="B132" s="19" t="str">
        <f>[1]!srElmNm(C132)</f>
        <v>Mc</v>
      </c>
      <c r="C132" s="2">
        <f t="shared" si="1"/>
        <v>115</v>
      </c>
    </row>
    <row r="133" spans="2:3">
      <c r="B133" s="19" t="str">
        <f>[1]!srElmNm(C133)</f>
        <v>Lv</v>
      </c>
      <c r="C133" s="2">
        <f t="shared" si="1"/>
        <v>116</v>
      </c>
    </row>
    <row r="134" spans="2:3">
      <c r="B134" s="19" t="str">
        <f>[1]!srElmNm(C134)</f>
        <v>Ts</v>
      </c>
      <c r="C134" s="2">
        <f t="shared" si="1"/>
        <v>117</v>
      </c>
    </row>
    <row r="135" spans="2:3">
      <c r="B135" s="19" t="str">
        <f>[1]!srElmNm(C135)</f>
        <v>Og</v>
      </c>
      <c r="C135" s="2">
        <f t="shared" si="1"/>
        <v>118</v>
      </c>
    </row>
    <row r="136" spans="2:3">
      <c r="B136" s="30" t="e">
        <f>[1]!srElmNm(C136)</f>
        <v>#VALUE!</v>
      </c>
      <c r="C136" s="2">
        <f t="shared" si="1"/>
        <v>119</v>
      </c>
    </row>
    <row r="137" spans="2:3">
      <c r="B137" s="30" t="e">
        <f>[1]!srElmNm(C137)</f>
        <v>#VALUE!</v>
      </c>
      <c r="C137" s="2">
        <f t="shared" si="1"/>
        <v>120</v>
      </c>
    </row>
  </sheetData>
  <phoneticPr fontId="21"/>
  <printOptions gridLines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&amp;L&amp;F 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9"/>
  <dimension ref="B1:AH297"/>
  <sheetViews>
    <sheetView tabSelected="1" view="pageBreakPreview" zoomScale="80" zoomScaleNormal="80" zoomScaleSheetLayoutView="80" workbookViewId="0">
      <selection activeCell="F11" sqref="F11"/>
    </sheetView>
  </sheetViews>
  <sheetFormatPr defaultColWidth="9" defaultRowHeight="13"/>
  <cols>
    <col min="1" max="1" width="2.6328125" style="2" customWidth="1"/>
    <col min="2" max="8" width="9" style="2"/>
    <col min="9" max="9" width="9.08984375" style="2" customWidth="1"/>
    <col min="10" max="10" width="2.90625" style="2" customWidth="1"/>
    <col min="11" max="11" width="8.26953125" style="2" customWidth="1"/>
    <col min="12" max="21" width="8.6328125" style="2" customWidth="1"/>
    <col min="22" max="22" width="3" style="2" customWidth="1"/>
    <col min="23" max="16384" width="9" style="2"/>
  </cols>
  <sheetData>
    <row r="1" spans="2:34" ht="9" customHeight="1"/>
    <row r="2" spans="2:34" s="16" customFormat="1" ht="19">
      <c r="B2" s="17" t="str">
        <f>BkTitle1</f>
        <v>SRIMfit_dbg</v>
      </c>
      <c r="F2" s="23" t="str">
        <f>BkTitle2</f>
        <v>AddInマクロ版 : セル内の式 = srFuncName()</v>
      </c>
    </row>
    <row r="3" spans="2:34" ht="9.75" customHeight="1"/>
    <row r="4" spans="2:34" ht="16.5">
      <c r="B4" s="18" t="s">
        <v>106</v>
      </c>
      <c r="K4" s="38"/>
    </row>
    <row r="5" spans="2:34" ht="16.5">
      <c r="B5" s="5"/>
      <c r="E5" s="2" t="s">
        <v>104</v>
      </c>
      <c r="K5" s="39" t="s">
        <v>35</v>
      </c>
      <c r="L5" s="24">
        <v>1</v>
      </c>
      <c r="M5" s="35">
        <v>2</v>
      </c>
      <c r="N5" s="35">
        <v>3</v>
      </c>
      <c r="O5" s="35">
        <v>4</v>
      </c>
      <c r="P5" s="35">
        <v>5</v>
      </c>
      <c r="Q5" s="35">
        <v>6</v>
      </c>
      <c r="R5" s="35">
        <v>7</v>
      </c>
      <c r="S5" s="35">
        <v>8</v>
      </c>
      <c r="T5" s="35">
        <v>9</v>
      </c>
      <c r="U5" s="25">
        <v>10</v>
      </c>
    </row>
    <row r="6" spans="2:34">
      <c r="B6" s="15"/>
      <c r="D6" s="40"/>
      <c r="E6" s="40"/>
      <c r="F6" s="40"/>
      <c r="G6" s="40"/>
      <c r="K6" s="39" t="s">
        <v>36</v>
      </c>
      <c r="L6" s="100" t="s">
        <v>37</v>
      </c>
      <c r="M6" s="101" t="s">
        <v>37</v>
      </c>
      <c r="N6" s="101" t="s">
        <v>38</v>
      </c>
      <c r="O6" s="101" t="s">
        <v>38</v>
      </c>
      <c r="P6" s="101" t="s">
        <v>38</v>
      </c>
      <c r="Q6" s="107"/>
      <c r="R6" s="107"/>
      <c r="S6" s="107"/>
      <c r="T6" s="107"/>
      <c r="U6" s="108"/>
      <c r="V6" s="40"/>
      <c r="W6" s="40"/>
      <c r="X6" s="40"/>
      <c r="AA6" s="40"/>
      <c r="AB6" s="40"/>
      <c r="AC6" s="40"/>
      <c r="AD6" s="40"/>
      <c r="AE6" s="40"/>
      <c r="AF6" s="40"/>
      <c r="AG6" s="40"/>
      <c r="AH6" s="40"/>
    </row>
    <row r="7" spans="2:34">
      <c r="D7" s="40"/>
      <c r="E7" s="40"/>
      <c r="F7" s="40"/>
      <c r="G7" s="40"/>
      <c r="K7" s="39" t="s">
        <v>39</v>
      </c>
      <c r="L7" s="100" t="s">
        <v>40</v>
      </c>
      <c r="M7" s="101" t="s">
        <v>41</v>
      </c>
      <c r="N7" s="101" t="s">
        <v>42</v>
      </c>
      <c r="O7" s="101" t="s">
        <v>43</v>
      </c>
      <c r="P7" s="101" t="s">
        <v>44</v>
      </c>
      <c r="Q7" s="107"/>
      <c r="R7" s="107"/>
      <c r="S7" s="107"/>
      <c r="T7" s="107"/>
      <c r="U7" s="108"/>
      <c r="V7" s="40"/>
      <c r="W7" s="40"/>
      <c r="X7" s="40"/>
      <c r="AA7" s="40"/>
      <c r="AB7" s="40"/>
      <c r="AC7" s="40"/>
      <c r="AD7" s="40"/>
      <c r="AE7" s="40"/>
      <c r="AF7" s="40"/>
      <c r="AG7" s="40"/>
      <c r="AH7" s="40"/>
    </row>
    <row r="8" spans="2:34">
      <c r="D8" s="40"/>
      <c r="E8" s="40"/>
      <c r="F8" s="40"/>
      <c r="G8" s="40"/>
      <c r="K8" s="39" t="s">
        <v>45</v>
      </c>
      <c r="L8" s="102" t="s">
        <v>46</v>
      </c>
      <c r="M8" s="103" t="str">
        <f>$L8</f>
        <v>_Air</v>
      </c>
      <c r="N8" s="103" t="str">
        <f t="shared" ref="N8:P8" si="0">$L8</f>
        <v>_Air</v>
      </c>
      <c r="O8" s="103" t="str">
        <f t="shared" si="0"/>
        <v>_Air</v>
      </c>
      <c r="P8" s="103" t="str">
        <f t="shared" si="0"/>
        <v>_Air</v>
      </c>
      <c r="Q8" s="103"/>
      <c r="R8" s="103"/>
      <c r="S8" s="103"/>
      <c r="T8" s="103"/>
      <c r="U8" s="109"/>
      <c r="V8" s="40"/>
      <c r="W8" s="40"/>
      <c r="X8" s="40"/>
      <c r="AA8" s="40"/>
      <c r="AB8" s="40"/>
      <c r="AC8" s="40"/>
      <c r="AD8" s="40"/>
      <c r="AE8" s="40"/>
      <c r="AF8" s="40"/>
      <c r="AG8" s="40"/>
      <c r="AH8" s="40"/>
    </row>
    <row r="9" spans="2:34" ht="26">
      <c r="K9" s="39" t="s">
        <v>47</v>
      </c>
      <c r="L9" s="52" t="str">
        <f>L6&amp;L7&amp;L8</f>
        <v>srim40Ar_Air</v>
      </c>
      <c r="M9" s="53" t="str">
        <f t="shared" ref="M9:P9" si="1">M6&amp;M7&amp;M8</f>
        <v>srim84Kr_Air</v>
      </c>
      <c r="N9" s="53" t="str">
        <f t="shared" si="1"/>
        <v>srim132Xe_Air</v>
      </c>
      <c r="O9" s="53" t="str">
        <f t="shared" si="1"/>
        <v>srim181Ta_Air</v>
      </c>
      <c r="P9" s="53" t="str">
        <f t="shared" si="1"/>
        <v>srim197Au_Air</v>
      </c>
      <c r="Q9" s="41" t="str">
        <f>Q6&amp;Q7&amp;Q8</f>
        <v/>
      </c>
      <c r="R9" s="41" t="str">
        <f t="shared" ref="R9:U9" si="2">R6&amp;R7&amp;R8</f>
        <v/>
      </c>
      <c r="S9" s="41" t="str">
        <f t="shared" si="2"/>
        <v/>
      </c>
      <c r="T9" s="41" t="str">
        <f t="shared" si="2"/>
        <v/>
      </c>
      <c r="U9" s="42" t="str">
        <f t="shared" si="2"/>
        <v/>
      </c>
    </row>
    <row r="10" spans="2:34">
      <c r="K10" s="39" t="s">
        <v>48</v>
      </c>
      <c r="L10" s="54">
        <f>[1]!srInfoIonZ(L$9)</f>
        <v>18</v>
      </c>
      <c r="M10" s="55">
        <f>[1]!srInfoIonZ(M$9)</f>
        <v>36</v>
      </c>
      <c r="N10" s="55">
        <f>[1]!srInfoIonZ(N$9)</f>
        <v>54</v>
      </c>
      <c r="O10" s="55">
        <f>[1]!srInfoIonZ(O$9)</f>
        <v>73</v>
      </c>
      <c r="P10" s="55">
        <f>[1]!srInfoIonZ(P$9)</f>
        <v>79</v>
      </c>
      <c r="Q10" s="55"/>
      <c r="R10" s="55"/>
      <c r="S10" s="55"/>
      <c r="T10" s="55"/>
      <c r="U10" s="74"/>
    </row>
    <row r="11" spans="2:34">
      <c r="K11" s="39" t="s">
        <v>49</v>
      </c>
      <c r="L11" s="54">
        <f>[1]!srInfoIonA(L$9)</f>
        <v>40</v>
      </c>
      <c r="M11" s="55">
        <f>[1]!srInfoIonA(M$9)</f>
        <v>84</v>
      </c>
      <c r="N11" s="55">
        <f>[1]!srInfoIonA(N$9)</f>
        <v>132</v>
      </c>
      <c r="O11" s="55">
        <f>[1]!srInfoIonA(O$9)</f>
        <v>181</v>
      </c>
      <c r="P11" s="55">
        <f>[1]!srInfoIonA(P$9)</f>
        <v>197</v>
      </c>
      <c r="Q11" s="55"/>
      <c r="R11" s="55"/>
      <c r="S11" s="55"/>
      <c r="T11" s="55"/>
      <c r="U11" s="74"/>
    </row>
    <row r="12" spans="2:34">
      <c r="K12" s="39" t="s">
        <v>50</v>
      </c>
      <c r="L12" s="54" t="str">
        <f>[1]!srInfoTrgName(L$9)</f>
        <v>Air</v>
      </c>
      <c r="M12" s="55" t="str">
        <f>[1]!srInfoTrgName(M$9)</f>
        <v>Air</v>
      </c>
      <c r="N12" s="55" t="str">
        <f>[1]!srInfoTrgName(N$9)</f>
        <v>Air</v>
      </c>
      <c r="O12" s="55" t="str">
        <f>[1]!srInfoTrgName(O$9)</f>
        <v>Air</v>
      </c>
      <c r="P12" s="55" t="str">
        <f>[1]!srInfoTrgName(P$9)</f>
        <v>Air</v>
      </c>
      <c r="Q12" s="55"/>
      <c r="R12" s="55"/>
      <c r="S12" s="55"/>
      <c r="T12" s="55"/>
      <c r="U12" s="74"/>
    </row>
    <row r="13" spans="2:34" ht="33">
      <c r="K13" s="39"/>
      <c r="L13" s="56" t="str">
        <f>[1]!srInfoTrgNameL(L$9)</f>
        <v>Air (Dry ICRU-104(gas))</v>
      </c>
      <c r="M13" s="57" t="str">
        <f>[1]!srInfoTrgNameL(M$9)</f>
        <v>Air (Dry ICRU-104(gas))</v>
      </c>
      <c r="N13" s="57" t="str">
        <f>[1]!srInfoTrgNameL(N$9)</f>
        <v>Air (Dry ICRU-104(gas))</v>
      </c>
      <c r="O13" s="57" t="str">
        <f>[1]!srInfoTrgNameL(O$9)</f>
        <v>Air (Dry ICRU-104(gas))</v>
      </c>
      <c r="P13" s="57" t="str">
        <f>[1]!srInfoTrgNameL(P$9)</f>
        <v>Air (Dry ICRU-104(gas))</v>
      </c>
      <c r="Q13" s="75"/>
      <c r="R13" s="75"/>
      <c r="S13" s="75"/>
      <c r="T13" s="75"/>
      <c r="U13" s="76"/>
    </row>
    <row r="14" spans="2:34">
      <c r="C14" s="2" t="s">
        <v>51</v>
      </c>
      <c r="K14" s="39" t="s">
        <v>52</v>
      </c>
      <c r="L14" s="58">
        <f>[1]!srInfoTrgDens(L$9)</f>
        <v>1.2048E-3</v>
      </c>
      <c r="M14" s="59">
        <f>[1]!srInfoTrgDens(M$9)</f>
        <v>1.2048E-3</v>
      </c>
      <c r="N14" s="59">
        <f>[1]!srInfoTrgDens(N$9)</f>
        <v>1.2048E-3</v>
      </c>
      <c r="O14" s="59">
        <f>[1]!srInfoTrgDens(O$9)</f>
        <v>1.2048E-3</v>
      </c>
      <c r="P14" s="59">
        <f>[1]!srInfoTrgDens(P$9)</f>
        <v>1.2048E-3</v>
      </c>
      <c r="Q14" s="59"/>
      <c r="R14" s="59"/>
      <c r="S14" s="59"/>
      <c r="T14" s="59"/>
      <c r="U14" s="77"/>
    </row>
    <row r="15" spans="2:34">
      <c r="D15" s="6" t="s">
        <v>53</v>
      </c>
      <c r="K15" s="39" t="s">
        <v>54</v>
      </c>
      <c r="L15" s="60">
        <f>[1]!srInfoTrgDensA(L$9)</f>
        <v>4.987E+19</v>
      </c>
      <c r="M15" s="61">
        <f>[1]!srInfoTrgDensA(M$9)</f>
        <v>4.987E+19</v>
      </c>
      <c r="N15" s="61">
        <f>[1]!srInfoTrgDensA(N$9)</f>
        <v>4.987E+19</v>
      </c>
      <c r="O15" s="61">
        <f>[1]!srInfoTrgDensA(O$9)</f>
        <v>4.987E+19</v>
      </c>
      <c r="P15" s="61">
        <f>[1]!srInfoTrgDensA(P$9)</f>
        <v>4.987E+19</v>
      </c>
      <c r="Q15" s="61"/>
      <c r="R15" s="61"/>
      <c r="S15" s="61"/>
      <c r="T15" s="61"/>
      <c r="U15" s="78"/>
    </row>
    <row r="16" spans="2:34">
      <c r="K16" s="39" t="s">
        <v>55</v>
      </c>
      <c r="L16" s="62">
        <f>[1]!srInfoBrgC(L$9)</f>
        <v>0</v>
      </c>
      <c r="M16" s="63">
        <f>[1]!srInfoBrgC(M$9)</f>
        <v>0</v>
      </c>
      <c r="N16" s="63">
        <f>[1]!srInfoBrgC(N$9)</f>
        <v>0</v>
      </c>
      <c r="O16" s="63">
        <f>[1]!srInfoBrgC(O$9)</f>
        <v>0</v>
      </c>
      <c r="P16" s="63">
        <f>[1]!srInfoBrgC(P$9)</f>
        <v>0</v>
      </c>
      <c r="Q16" s="63"/>
      <c r="R16" s="63"/>
      <c r="S16" s="63"/>
      <c r="T16" s="63"/>
      <c r="U16" s="79"/>
    </row>
    <row r="17" spans="3:21">
      <c r="C17" s="2" t="s">
        <v>56</v>
      </c>
      <c r="K17" s="39" t="s">
        <v>57</v>
      </c>
      <c r="L17" s="64" t="b">
        <f>[1]!srInfoTgIsGas(L$9)</f>
        <v>1</v>
      </c>
      <c r="M17" s="65" t="b">
        <f>[1]!srInfoTgIsGas(M$9)</f>
        <v>1</v>
      </c>
      <c r="N17" s="65" t="b">
        <f>[1]!srInfoTgIsGas(N$9)</f>
        <v>1</v>
      </c>
      <c r="O17" s="65" t="b">
        <f>[1]!srInfoTgIsGas(O$9)</f>
        <v>1</v>
      </c>
      <c r="P17" s="65" t="b">
        <f>[1]!srInfoTgIsGas(P$9)</f>
        <v>1</v>
      </c>
      <c r="Q17" s="65"/>
      <c r="R17" s="65"/>
      <c r="S17" s="65"/>
      <c r="T17" s="65"/>
      <c r="U17" s="80"/>
    </row>
    <row r="18" spans="3:21">
      <c r="D18" s="2" t="s">
        <v>58</v>
      </c>
      <c r="K18" s="39" t="s">
        <v>59</v>
      </c>
      <c r="L18" s="66">
        <f>[1]!srInfoTrgPtbl(L$9)</f>
        <v>101325</v>
      </c>
      <c r="M18" s="67">
        <f>[1]!srInfoTrgPtbl(M$9)</f>
        <v>101325</v>
      </c>
      <c r="N18" s="67">
        <f>[1]!srInfoTrgPtbl(N$9)</f>
        <v>101325</v>
      </c>
      <c r="O18" s="67">
        <f>[1]!srInfoTrgPtbl(O$9)</f>
        <v>101325</v>
      </c>
      <c r="P18" s="67">
        <f>[1]!srInfoTrgPtbl(P$9)</f>
        <v>101325</v>
      </c>
      <c r="Q18" s="67"/>
      <c r="R18" s="67"/>
      <c r="S18" s="67"/>
      <c r="T18" s="67"/>
      <c r="U18" s="81"/>
    </row>
    <row r="19" spans="3:21">
      <c r="D19" s="2" t="s">
        <v>60</v>
      </c>
      <c r="K19" s="39" t="s">
        <v>61</v>
      </c>
      <c r="L19" s="66">
        <f>[1]!srInfoTrgTtbl(L$9)</f>
        <v>20</v>
      </c>
      <c r="M19" s="67">
        <f>[1]!srInfoTrgTtbl(M$9)</f>
        <v>20</v>
      </c>
      <c r="N19" s="67">
        <f>[1]!srInfoTrgTtbl(N$9)</f>
        <v>20</v>
      </c>
      <c r="O19" s="67">
        <f>[1]!srInfoTrgTtbl(O$9)</f>
        <v>20</v>
      </c>
      <c r="P19" s="67">
        <f>[1]!srInfoTrgTtbl(P$9)</f>
        <v>20</v>
      </c>
      <c r="Q19" s="67"/>
      <c r="R19" s="67"/>
      <c r="S19" s="67"/>
      <c r="T19" s="67"/>
      <c r="U19" s="81"/>
    </row>
    <row r="20" spans="3:21">
      <c r="C20" s="2" t="s">
        <v>62</v>
      </c>
      <c r="I20" s="39" t="str">
        <f>[1]!srLETUNm(1)</f>
        <v>eV/A</v>
      </c>
      <c r="K20" s="39" t="s">
        <v>63</v>
      </c>
      <c r="L20" s="68">
        <f>[1]!srLETCnvF(L$9,1)</f>
        <v>1.2048E-2</v>
      </c>
      <c r="M20" s="69">
        <f>[1]!srLETCnvF(M$9,1)</f>
        <v>1.2048E-2</v>
      </c>
      <c r="N20" s="69">
        <f>[1]!srLETCnvF(N$9,1)</f>
        <v>1.2048E-2</v>
      </c>
      <c r="O20" s="69">
        <f>[1]!srLETCnvF(O$9,1)</f>
        <v>1.2048E-2</v>
      </c>
      <c r="P20" s="69">
        <f>[1]!srLETCnvF(P$9,1)</f>
        <v>1.2048E-2</v>
      </c>
      <c r="Q20" s="69"/>
      <c r="R20" s="69"/>
      <c r="S20" s="69"/>
      <c r="T20" s="69"/>
      <c r="U20" s="82"/>
    </row>
    <row r="21" spans="3:21">
      <c r="D21" s="2" t="s">
        <v>64</v>
      </c>
      <c r="I21" s="39" t="str">
        <f>[1]!srLETUNm(2)</f>
        <v>keV/um</v>
      </c>
      <c r="K21" s="39">
        <v>2</v>
      </c>
      <c r="L21" s="68">
        <f>[1]!srLETCnvF(L$9,2)</f>
        <v>0.12048</v>
      </c>
      <c r="M21" s="69">
        <f>[1]!srLETCnvF(M$9,2)</f>
        <v>0.12048</v>
      </c>
      <c r="N21" s="69">
        <f>[1]!srLETCnvF(N$9,2)</f>
        <v>0.12048</v>
      </c>
      <c r="O21" s="69">
        <f>[1]!srLETCnvF(O$9,2)</f>
        <v>0.12048</v>
      </c>
      <c r="P21" s="69">
        <f>[1]!srLETCnvF(P$9,2)</f>
        <v>0.12048</v>
      </c>
      <c r="Q21" s="69"/>
      <c r="R21" s="69"/>
      <c r="S21" s="69"/>
      <c r="T21" s="69"/>
      <c r="U21" s="82"/>
    </row>
    <row r="22" spans="3:21">
      <c r="I22" s="39" t="str">
        <f>[1]!srLETUNm(3)</f>
        <v>MeV/mm</v>
      </c>
      <c r="K22" s="39">
        <v>3</v>
      </c>
      <c r="L22" s="68">
        <f>[1]!srLETCnvF(L$9,3)</f>
        <v>0.12048</v>
      </c>
      <c r="M22" s="69">
        <f>[1]!srLETCnvF(M$9,3)</f>
        <v>0.12048</v>
      </c>
      <c r="N22" s="69">
        <f>[1]!srLETCnvF(N$9,3)</f>
        <v>0.12048</v>
      </c>
      <c r="O22" s="69">
        <f>[1]!srLETCnvF(O$9,3)</f>
        <v>0.12048</v>
      </c>
      <c r="P22" s="69">
        <f>[1]!srLETCnvF(P$9,3)</f>
        <v>0.12048</v>
      </c>
      <c r="Q22" s="69"/>
      <c r="R22" s="69"/>
      <c r="S22" s="69"/>
      <c r="T22" s="69"/>
      <c r="U22" s="82"/>
    </row>
    <row r="23" spans="3:21">
      <c r="I23" s="39" t="str">
        <f>[1]!srLETUNm(4)</f>
        <v>keV/(ug/cm2)</v>
      </c>
      <c r="K23" s="39">
        <v>4</v>
      </c>
      <c r="L23" s="68">
        <f>[1]!srLETCnvF(L$9,4)</f>
        <v>1</v>
      </c>
      <c r="M23" s="69">
        <f>[1]!srLETCnvF(M$9,4)</f>
        <v>1</v>
      </c>
      <c r="N23" s="69">
        <f>[1]!srLETCnvF(N$9,4)</f>
        <v>1</v>
      </c>
      <c r="O23" s="69">
        <f>[1]!srLETCnvF(O$9,4)</f>
        <v>1</v>
      </c>
      <c r="P23" s="69">
        <f>[1]!srLETCnvF(P$9,4)</f>
        <v>1</v>
      </c>
      <c r="Q23" s="69"/>
      <c r="R23" s="69"/>
      <c r="S23" s="69"/>
      <c r="T23" s="69"/>
      <c r="U23" s="82"/>
    </row>
    <row r="24" spans="3:21">
      <c r="I24" s="39" t="str">
        <f>[1]!srLETUNm(5)</f>
        <v>MeV/(mg/cm2)</v>
      </c>
      <c r="K24" s="39">
        <v>5</v>
      </c>
      <c r="L24" s="68">
        <f>[1]!srLETCnvF(L$9,5)</f>
        <v>1</v>
      </c>
      <c r="M24" s="69">
        <f>[1]!srLETCnvF(M$9,5)</f>
        <v>1</v>
      </c>
      <c r="N24" s="69">
        <f>[1]!srLETCnvF(N$9,5)</f>
        <v>1</v>
      </c>
      <c r="O24" s="69">
        <f>[1]!srLETCnvF(O$9,5)</f>
        <v>1</v>
      </c>
      <c r="P24" s="69">
        <f>[1]!srLETCnvF(P$9,5)</f>
        <v>1</v>
      </c>
      <c r="Q24" s="69"/>
      <c r="R24" s="69"/>
      <c r="S24" s="69"/>
      <c r="T24" s="69"/>
      <c r="U24" s="82"/>
    </row>
    <row r="25" spans="3:21">
      <c r="I25" s="39" t="str">
        <f>[1]!srLETUNm(6)</f>
        <v>keV/(mg/cm2)</v>
      </c>
      <c r="K25" s="39">
        <v>6</v>
      </c>
      <c r="L25" s="68">
        <f>[1]!srLETCnvF(L$9,6)</f>
        <v>1000</v>
      </c>
      <c r="M25" s="69">
        <f>[1]!srLETCnvF(M$9,6)</f>
        <v>1000</v>
      </c>
      <c r="N25" s="69">
        <f>[1]!srLETCnvF(N$9,6)</f>
        <v>1000</v>
      </c>
      <c r="O25" s="69">
        <f>[1]!srLETCnvF(O$9,6)</f>
        <v>1000</v>
      </c>
      <c r="P25" s="69">
        <f>[1]!srLETCnvF(P$9,6)</f>
        <v>1000</v>
      </c>
      <c r="Q25" s="69"/>
      <c r="R25" s="69"/>
      <c r="S25" s="69"/>
      <c r="T25" s="69"/>
      <c r="U25" s="82"/>
    </row>
    <row r="26" spans="3:21">
      <c r="I26" s="39" t="str">
        <f>[1]!srLETUNm(7)</f>
        <v>eV/1E15 atoms/cm2)</v>
      </c>
      <c r="K26" s="39">
        <v>7</v>
      </c>
      <c r="L26" s="68">
        <f>[1]!srLETCnvF(L$9,7)</f>
        <v>24.158000000000001</v>
      </c>
      <c r="M26" s="69">
        <f>[1]!srLETCnvF(M$9,7)</f>
        <v>24.158000000000001</v>
      </c>
      <c r="N26" s="69">
        <f>[1]!srLETCnvF(N$9,7)</f>
        <v>24.158000000000001</v>
      </c>
      <c r="O26" s="69">
        <f>[1]!srLETCnvF(O$9,7)</f>
        <v>24.158000000000001</v>
      </c>
      <c r="P26" s="69">
        <f>[1]!srLETCnvF(P$9,7)</f>
        <v>24.158000000000001</v>
      </c>
      <c r="Q26" s="69"/>
      <c r="R26" s="69"/>
      <c r="S26" s="69"/>
      <c r="T26" s="69"/>
      <c r="U26" s="82"/>
    </row>
    <row r="27" spans="3:21">
      <c r="I27" s="39" t="str">
        <f>[1]!srLETUNm(8)</f>
        <v>L.S.S.</v>
      </c>
      <c r="K27" s="39">
        <v>8</v>
      </c>
      <c r="L27" s="70">
        <f>[1]!srLETCnvF(L$9,8)</f>
        <v>9.7054000000000001E-2</v>
      </c>
      <c r="M27" s="71">
        <f>[1]!srLETCnvF(M$9,8)</f>
        <v>4.9042000000000002E-2</v>
      </c>
      <c r="N27" s="71">
        <f>[1]!srLETCnvF(N$9,8)</f>
        <v>3.4327000000000003E-2</v>
      </c>
      <c r="O27" s="71">
        <f>[1]!srLETCnvF(O$9,8)</f>
        <v>2.6800000000000001E-2</v>
      </c>
      <c r="P27" s="71">
        <f>[1]!srLETCnvF(P$9,8)</f>
        <v>2.5156999999999999E-2</v>
      </c>
      <c r="Q27" s="71"/>
      <c r="R27" s="71"/>
      <c r="S27" s="71"/>
      <c r="T27" s="71"/>
      <c r="U27" s="83"/>
    </row>
    <row r="29" spans="3:21">
      <c r="K29" s="43"/>
      <c r="L29" s="44">
        <v>1</v>
      </c>
      <c r="M29" s="44">
        <v>2</v>
      </c>
      <c r="N29" s="44">
        <v>3</v>
      </c>
      <c r="O29" s="44">
        <v>4</v>
      </c>
      <c r="P29" s="44">
        <v>5</v>
      </c>
      <c r="Q29" s="44">
        <v>6</v>
      </c>
      <c r="R29" s="44">
        <v>7</v>
      </c>
      <c r="S29" s="44">
        <v>8</v>
      </c>
      <c r="T29" s="44">
        <v>9</v>
      </c>
      <c r="U29" s="45">
        <v>10</v>
      </c>
    </row>
    <row r="30" spans="3:21">
      <c r="C30" s="88" t="s">
        <v>103</v>
      </c>
      <c r="K30" s="46" t="s">
        <v>65</v>
      </c>
      <c r="L30" s="72">
        <f>[1]!srMaxLETt(L$9,0)</f>
        <v>25.138279999999998</v>
      </c>
      <c r="M30" s="72">
        <f>[1]!srMaxLETt(M$9,0)</f>
        <v>48.532800000000002</v>
      </c>
      <c r="N30" s="72">
        <f>[1]!srMaxLETt(N$9,0)</f>
        <v>77.925300000000007</v>
      </c>
      <c r="O30" s="72">
        <f>[1]!srMaxLETt(O$9,0)</f>
        <v>98.512299999999996</v>
      </c>
      <c r="P30" s="72">
        <f>[1]!srMaxLETt(P$9,0)</f>
        <v>106.0813</v>
      </c>
      <c r="Q30" s="72" t="e">
        <f>[1]!srMaxLETt(Q$9,0)</f>
        <v>#VALUE!</v>
      </c>
      <c r="R30" s="72" t="e">
        <f>[1]!srMaxLETt(R$9,0)</f>
        <v>#VALUE!</v>
      </c>
      <c r="S30" s="72" t="e">
        <f>[1]!srMaxLETt(S$9,0)</f>
        <v>#VALUE!</v>
      </c>
      <c r="T30" s="72" t="e">
        <f>[1]!srMaxLETt(T$9,0)</f>
        <v>#VALUE!</v>
      </c>
      <c r="U30" s="73" t="e">
        <f>[1]!srMaxLETt(U$9,0)</f>
        <v>#VALUE!</v>
      </c>
    </row>
    <row r="31" spans="3:21">
      <c r="D31" s="2" t="s">
        <v>66</v>
      </c>
      <c r="K31" s="46" t="s">
        <v>67</v>
      </c>
      <c r="L31" s="47">
        <f>MAX(L34:L77)</f>
        <v>25.135458</v>
      </c>
      <c r="M31" s="47">
        <f>MAX(M34:M77)</f>
        <v>48.302</v>
      </c>
      <c r="N31" s="47">
        <f t="shared" ref="N31:U31" si="3">MAX(N34:N77)</f>
        <v>77.801180000000002</v>
      </c>
      <c r="O31" s="47">
        <f t="shared" si="3"/>
        <v>98.438343999999987</v>
      </c>
      <c r="P31" s="47">
        <f t="shared" si="3"/>
        <v>105.96718</v>
      </c>
      <c r="Q31" s="47" t="e">
        <f t="shared" si="3"/>
        <v>#VALUE!</v>
      </c>
      <c r="R31" s="47" t="e">
        <f t="shared" si="3"/>
        <v>#VALUE!</v>
      </c>
      <c r="S31" s="47" t="e">
        <f t="shared" si="3"/>
        <v>#VALUE!</v>
      </c>
      <c r="T31" s="47" t="e">
        <f t="shared" si="3"/>
        <v>#VALUE!</v>
      </c>
      <c r="U31" s="47" t="e">
        <f t="shared" si="3"/>
        <v>#VALUE!</v>
      </c>
    </row>
    <row r="32" spans="3:21">
      <c r="D32" s="2" t="s">
        <v>68</v>
      </c>
      <c r="K32" s="48" t="s">
        <v>69</v>
      </c>
      <c r="L32" s="89" t="str">
        <f>IF(L30&gt;=L31,"ok","ERR")</f>
        <v>ok</v>
      </c>
      <c r="M32" s="89" t="str">
        <f t="shared" ref="M32:U32" si="4">IF(M30&gt;=M31,"ok","ERR")</f>
        <v>ok</v>
      </c>
      <c r="N32" s="89" t="str">
        <f t="shared" si="4"/>
        <v>ok</v>
      </c>
      <c r="O32" s="89" t="str">
        <f t="shared" si="4"/>
        <v>ok</v>
      </c>
      <c r="P32" s="89" t="str">
        <f t="shared" si="4"/>
        <v>ok</v>
      </c>
      <c r="Q32" s="89" t="e">
        <f t="shared" si="4"/>
        <v>#VALUE!</v>
      </c>
      <c r="R32" s="89" t="e">
        <f t="shared" si="4"/>
        <v>#VALUE!</v>
      </c>
      <c r="S32" s="89" t="e">
        <f t="shared" si="4"/>
        <v>#VALUE!</v>
      </c>
      <c r="T32" s="89" t="e">
        <f t="shared" si="4"/>
        <v>#VALUE!</v>
      </c>
      <c r="U32" s="89" t="e">
        <f t="shared" si="4"/>
        <v>#VALUE!</v>
      </c>
    </row>
    <row r="33" spans="11:21">
      <c r="K33" s="36" t="s">
        <v>70</v>
      </c>
      <c r="L33" s="49" t="s">
        <v>71</v>
      </c>
      <c r="M33" s="29"/>
      <c r="N33" s="29"/>
      <c r="O33" s="29"/>
      <c r="P33" s="29"/>
      <c r="Q33" s="50"/>
      <c r="R33" s="29"/>
      <c r="S33" s="29"/>
      <c r="T33" s="29"/>
      <c r="U33" s="37"/>
    </row>
    <row r="34" spans="11:21">
      <c r="K34" s="26">
        <v>1E-4</v>
      </c>
      <c r="L34" s="84">
        <f>[1]!srE2LETt(L$9,$K34,0)</f>
        <v>3.1945999999999999</v>
      </c>
      <c r="M34" s="84">
        <f>[1]!srE2LETt(M$9,$K34,0)</f>
        <v>5.65158</v>
      </c>
      <c r="N34" s="84">
        <f>[1]!srE2LETt(N$9,$K34,0)</f>
        <v>7.4907200000000005</v>
      </c>
      <c r="O34" s="84">
        <f>[1]!srE2LETt(O$9,$K34,0)</f>
        <v>8.9627950000000016</v>
      </c>
      <c r="P34" s="84">
        <f>[1]!srE2LETt(P$9,$K34,0)</f>
        <v>9.7753299999999985</v>
      </c>
      <c r="Q34" s="84" t="e">
        <f>[1]!srE2LETt(Q$9,$K34,0)</f>
        <v>#VALUE!</v>
      </c>
      <c r="R34" s="84" t="e">
        <f>[1]!srE2LETt(R$9,$K34,0)</f>
        <v>#VALUE!</v>
      </c>
      <c r="S34" s="84" t="e">
        <f>[1]!srE2LETt(S$9,$K34,0)</f>
        <v>#VALUE!</v>
      </c>
      <c r="T34" s="84" t="e">
        <f>[1]!srE2LETt(T$9,$K34,0)</f>
        <v>#VALUE!</v>
      </c>
      <c r="U34" s="85" t="e">
        <f>[1]!srE2LETt(U$9,$K34,0)</f>
        <v>#VALUE!</v>
      </c>
    </row>
    <row r="35" spans="11:21">
      <c r="K35" s="26">
        <v>2.0000000000000001E-4</v>
      </c>
      <c r="L35" s="84">
        <f>[1]!srE2LETt(L$9,$K35,0)</f>
        <v>3.6652999999999998</v>
      </c>
      <c r="M35" s="84">
        <f>[1]!srE2LETt(M$9,$K35,0)</f>
        <v>6.7368199999999998</v>
      </c>
      <c r="N35" s="84">
        <f>[1]!srE2LETt(N$9,$K35,0)</f>
        <v>9.152768</v>
      </c>
      <c r="O35" s="84">
        <f>[1]!srE2LETt(O$9,$K35,0)</f>
        <v>11.160608</v>
      </c>
      <c r="P35" s="84">
        <f>[1]!srE2LETt(P$9,$K35,0)</f>
        <v>12.300440000000002</v>
      </c>
      <c r="Q35" s="84" t="e">
        <f>[1]!srE2LETt(Q$9,$K35,0)</f>
        <v>#VALUE!</v>
      </c>
      <c r="R35" s="84" t="e">
        <f>[1]!srE2LETt(R$9,$K35,0)</f>
        <v>#VALUE!</v>
      </c>
      <c r="S35" s="84" t="e">
        <f>[1]!srE2LETt(S$9,$K35,0)</f>
        <v>#VALUE!</v>
      </c>
      <c r="T35" s="84" t="e">
        <f>[1]!srE2LETt(T$9,$K35,0)</f>
        <v>#VALUE!</v>
      </c>
      <c r="U35" s="85" t="e">
        <f>[1]!srE2LETt(U$9,$K35,0)</f>
        <v>#VALUE!</v>
      </c>
    </row>
    <row r="36" spans="11:21">
      <c r="K36" s="26">
        <v>2.9999999999999997E-4</v>
      </c>
      <c r="L36" s="84">
        <f>[1]!srE2LETt(L$9,$K36,0)</f>
        <v>3.8854000000000002</v>
      </c>
      <c r="M36" s="84">
        <f>[1]!srE2LETt(M$9,$K36,0)</f>
        <v>7.3067799999999998</v>
      </c>
      <c r="N36" s="84">
        <f>[1]!srE2LETt(N$9,$K36,0)</f>
        <v>10.088296</v>
      </c>
      <c r="O36" s="84">
        <f>[1]!srE2LETt(O$9,$K36,0)</f>
        <v>12.446</v>
      </c>
      <c r="P36" s="84">
        <f>[1]!srE2LETt(P$9,$K36,0)</f>
        <v>13.824059999999999</v>
      </c>
      <c r="Q36" s="84" t="e">
        <f>[1]!srE2LETt(Q$9,$K36,0)</f>
        <v>#VALUE!</v>
      </c>
      <c r="R36" s="84" t="e">
        <f>[1]!srE2LETt(R$9,$K36,0)</f>
        <v>#VALUE!</v>
      </c>
      <c r="S36" s="84" t="e">
        <f>[1]!srE2LETt(S$9,$K36,0)</f>
        <v>#VALUE!</v>
      </c>
      <c r="T36" s="84" t="e">
        <f>[1]!srE2LETt(T$9,$K36,0)</f>
        <v>#VALUE!</v>
      </c>
      <c r="U36" s="85" t="e">
        <f>[1]!srE2LETt(U$9,$K36,0)</f>
        <v>#VALUE!</v>
      </c>
    </row>
    <row r="37" spans="11:21">
      <c r="K37" s="26">
        <v>5.0000000000000001E-4</v>
      </c>
      <c r="L37" s="84">
        <f>[1]!srE2LETt(L$9,$K37,0)</f>
        <v>4.0815000000000001</v>
      </c>
      <c r="M37" s="84">
        <f>[1]!srE2LETt(M$9,$K37,0)</f>
        <v>7.8996199999999996</v>
      </c>
      <c r="N37" s="84">
        <f>[1]!srE2LETt(N$9,$K37,0)</f>
        <v>11.139200000000001</v>
      </c>
      <c r="O37" s="84">
        <f>[1]!srE2LETt(O$9,$K37,0)</f>
        <v>13.961850000000002</v>
      </c>
      <c r="P37" s="84">
        <f>[1]!srE2LETt(P$9,$K37,0)</f>
        <v>15.686899999999998</v>
      </c>
      <c r="Q37" s="84" t="e">
        <f>[1]!srE2LETt(Q$9,$K37,0)</f>
        <v>#VALUE!</v>
      </c>
      <c r="R37" s="84" t="e">
        <f>[1]!srE2LETt(R$9,$K37,0)</f>
        <v>#VALUE!</v>
      </c>
      <c r="S37" s="84" t="e">
        <f>[1]!srE2LETt(S$9,$K37,0)</f>
        <v>#VALUE!</v>
      </c>
      <c r="T37" s="84" t="e">
        <f>[1]!srE2LETt(T$9,$K37,0)</f>
        <v>#VALUE!</v>
      </c>
      <c r="U37" s="85" t="e">
        <f>[1]!srE2LETt(U$9,$K37,0)</f>
        <v>#VALUE!</v>
      </c>
    </row>
    <row r="38" spans="11:21">
      <c r="K38" s="26">
        <v>8.0000000000000004E-4</v>
      </c>
      <c r="L38" s="84">
        <f>[1]!srE2LETt(L$9,$K38,0)</f>
        <v>4.1729799999999999</v>
      </c>
      <c r="M38" s="84">
        <f>[1]!srE2LETt(M$9,$K38,0)</f>
        <v>8.280800000000001</v>
      </c>
      <c r="N38" s="84">
        <f>[1]!srE2LETt(N$9,$K38,0)</f>
        <v>11.921720000000001</v>
      </c>
      <c r="O38" s="84">
        <f>[1]!srE2LETt(O$9,$K38,0)</f>
        <v>15.176919999999999</v>
      </c>
      <c r="P38" s="84">
        <f>[1]!srE2LETt(P$9,$K38,0)</f>
        <v>17.278840000000002</v>
      </c>
      <c r="Q38" s="84" t="e">
        <f>[1]!srE2LETt(Q$9,$K38,0)</f>
        <v>#VALUE!</v>
      </c>
      <c r="R38" s="84" t="e">
        <f>[1]!srE2LETt(R$9,$K38,0)</f>
        <v>#VALUE!</v>
      </c>
      <c r="S38" s="84" t="e">
        <f>[1]!srE2LETt(S$9,$K38,0)</f>
        <v>#VALUE!</v>
      </c>
      <c r="T38" s="84" t="e">
        <f>[1]!srE2LETt(T$9,$K38,0)</f>
        <v>#VALUE!</v>
      </c>
      <c r="U38" s="85" t="e">
        <f>[1]!srE2LETt(U$9,$K38,0)</f>
        <v>#VALUE!</v>
      </c>
    </row>
    <row r="39" spans="11:21">
      <c r="K39" s="26">
        <v>1E-3</v>
      </c>
      <c r="L39" s="84">
        <f>[1]!srE2LETt(L$9,$K39,0)</f>
        <v>4.1890000000000001</v>
      </c>
      <c r="M39" s="84">
        <f>[1]!srE2LETt(M$9,$K39,0)</f>
        <v>8.3927999999999994</v>
      </c>
      <c r="N39" s="84">
        <f>[1]!srE2LETt(N$9,$K39,0)</f>
        <v>12.203799999999999</v>
      </c>
      <c r="O39" s="84">
        <f>[1]!srE2LETt(O$9,$K39,0)</f>
        <v>15.660250000000001</v>
      </c>
      <c r="P39" s="84">
        <f>[1]!srE2LETt(P$9,$K39,0)</f>
        <v>17.960850000000001</v>
      </c>
      <c r="Q39" s="84" t="e">
        <f>[1]!srE2LETt(Q$9,$K39,0)</f>
        <v>#VALUE!</v>
      </c>
      <c r="R39" s="84" t="e">
        <f>[1]!srE2LETt(R$9,$K39,0)</f>
        <v>#VALUE!</v>
      </c>
      <c r="S39" s="84" t="e">
        <f>[1]!srE2LETt(S$9,$K39,0)</f>
        <v>#VALUE!</v>
      </c>
      <c r="T39" s="84" t="e">
        <f>[1]!srE2LETt(T$9,$K39,0)</f>
        <v>#VALUE!</v>
      </c>
      <c r="U39" s="85" t="e">
        <f>[1]!srE2LETt(U$9,$K39,0)</f>
        <v>#VALUE!</v>
      </c>
    </row>
    <row r="40" spans="11:21">
      <c r="K40" s="26">
        <v>2E-3</v>
      </c>
      <c r="L40" s="84">
        <f>[1]!srE2LETt(L$9,$K40,0)</f>
        <v>4.1669999999999998</v>
      </c>
      <c r="M40" s="84">
        <f>[1]!srE2LETt(M$9,$K40,0)</f>
        <v>8.4257999999999988</v>
      </c>
      <c r="N40" s="84">
        <f>[1]!srE2LETt(N$9,$K40,0)</f>
        <v>12.66968</v>
      </c>
      <c r="O40" s="84">
        <f>[1]!srE2LETt(O$9,$K40,0)</f>
        <v>16.694319999999998</v>
      </c>
      <c r="P40" s="84">
        <f>[1]!srE2LETt(P$9,$K40,0)</f>
        <v>19.705839999999998</v>
      </c>
      <c r="Q40" s="84" t="e">
        <f>[1]!srE2LETt(Q$9,$K40,0)</f>
        <v>#VALUE!</v>
      </c>
      <c r="R40" s="84" t="e">
        <f>[1]!srE2LETt(R$9,$K40,0)</f>
        <v>#VALUE!</v>
      </c>
      <c r="S40" s="84" t="e">
        <f>[1]!srE2LETt(S$9,$K40,0)</f>
        <v>#VALUE!</v>
      </c>
      <c r="T40" s="84" t="e">
        <f>[1]!srE2LETt(T$9,$K40,0)</f>
        <v>#VALUE!</v>
      </c>
      <c r="U40" s="85" t="e">
        <f>[1]!srE2LETt(U$9,$K40,0)</f>
        <v>#VALUE!</v>
      </c>
    </row>
    <row r="41" spans="11:21">
      <c r="K41" s="26">
        <v>3.0000000000000001E-3</v>
      </c>
      <c r="L41" s="84">
        <f>[1]!srE2LETt(L$9,$K41,0)</f>
        <v>4.1520000000000001</v>
      </c>
      <c r="M41" s="84">
        <f>[1]!srE2LETt(M$9,$K41,0)</f>
        <v>7.4830399999999999</v>
      </c>
      <c r="N41" s="84">
        <f>[1]!srE2LETt(N$9,$K41,0)</f>
        <v>12.514560000000001</v>
      </c>
      <c r="O41" s="84">
        <f>[1]!srE2LETt(O$9,$K41,0)</f>
        <v>16.994120000000002</v>
      </c>
      <c r="P41" s="84">
        <f>[1]!srE2LETt(P$9,$K41,0)</f>
        <v>20.716180000000001</v>
      </c>
      <c r="Q41" s="84" t="e">
        <f>[1]!srE2LETt(Q$9,$K41,0)</f>
        <v>#VALUE!</v>
      </c>
      <c r="R41" s="84" t="e">
        <f>[1]!srE2LETt(R$9,$K41,0)</f>
        <v>#VALUE!</v>
      </c>
      <c r="S41" s="84" t="e">
        <f>[1]!srE2LETt(S$9,$K41,0)</f>
        <v>#VALUE!</v>
      </c>
      <c r="T41" s="84" t="e">
        <f>[1]!srE2LETt(T$9,$K41,0)</f>
        <v>#VALUE!</v>
      </c>
      <c r="U41" s="85" t="e">
        <f>[1]!srE2LETt(U$9,$K41,0)</f>
        <v>#VALUE!</v>
      </c>
    </row>
    <row r="42" spans="11:21">
      <c r="K42" s="26">
        <v>5.0000000000000001E-3</v>
      </c>
      <c r="L42" s="84">
        <f>[1]!srE2LETt(L$9,$K42,0)</f>
        <v>4.0999999999999996</v>
      </c>
      <c r="M42" s="84">
        <f>[1]!srE2LETt(M$9,$K42,0)</f>
        <v>7.2214</v>
      </c>
      <c r="N42" s="84">
        <f>[1]!srE2LETt(N$9,$K42,0)</f>
        <v>12.0664</v>
      </c>
      <c r="O42" s="84">
        <f>[1]!srE2LETt(O$9,$K42,0)</f>
        <v>16.482999999999997</v>
      </c>
      <c r="P42" s="84">
        <f>[1]!srE2LETt(P$9,$K42,0)</f>
        <v>20.808599999999998</v>
      </c>
      <c r="Q42" s="84" t="e">
        <f>[1]!srE2LETt(Q$9,$K42,0)</f>
        <v>#VALUE!</v>
      </c>
      <c r="R42" s="84" t="e">
        <f>[1]!srE2LETt(R$9,$K42,0)</f>
        <v>#VALUE!</v>
      </c>
      <c r="S42" s="84" t="e">
        <f>[1]!srE2LETt(S$9,$K42,0)</f>
        <v>#VALUE!</v>
      </c>
      <c r="T42" s="84" t="e">
        <f>[1]!srE2LETt(T$9,$K42,0)</f>
        <v>#VALUE!</v>
      </c>
      <c r="U42" s="85" t="e">
        <f>[1]!srE2LETt(U$9,$K42,0)</f>
        <v>#VALUE!</v>
      </c>
    </row>
    <row r="43" spans="11:21">
      <c r="K43" s="26">
        <v>8.0000000000000002E-3</v>
      </c>
      <c r="L43" s="84">
        <f>[1]!srE2LETt(L$9,$K43,0)</f>
        <v>4.1726000000000001</v>
      </c>
      <c r="M43" s="84">
        <f>[1]!srE2LETt(M$9,$K43,0)</f>
        <v>7.0330399999999997</v>
      </c>
      <c r="N43" s="84">
        <f>[1]!srE2LETt(N$9,$K43,0)</f>
        <v>11.653600000000001</v>
      </c>
      <c r="O43" s="84">
        <f>[1]!srE2LETt(O$9,$K43,0)</f>
        <v>16.312439999999999</v>
      </c>
      <c r="P43" s="84">
        <f>[1]!srE2LETt(P$9,$K43,0)</f>
        <v>20.592680000000001</v>
      </c>
      <c r="Q43" s="84" t="e">
        <f>[1]!srE2LETt(Q$9,$K43,0)</f>
        <v>#VALUE!</v>
      </c>
      <c r="R43" s="84" t="e">
        <f>[1]!srE2LETt(R$9,$K43,0)</f>
        <v>#VALUE!</v>
      </c>
      <c r="S43" s="84" t="e">
        <f>[1]!srE2LETt(S$9,$K43,0)</f>
        <v>#VALUE!</v>
      </c>
      <c r="T43" s="84" t="e">
        <f>[1]!srE2LETt(T$9,$K43,0)</f>
        <v>#VALUE!</v>
      </c>
      <c r="U43" s="85" t="e">
        <f>[1]!srE2LETt(U$9,$K43,0)</f>
        <v>#VALUE!</v>
      </c>
    </row>
    <row r="44" spans="11:21">
      <c r="K44" s="26">
        <v>0.01</v>
      </c>
      <c r="L44" s="84">
        <f>[1]!srE2LETt(L$9,$K44,0)</f>
        <v>4.2780000000000005</v>
      </c>
      <c r="M44" s="84">
        <f>[1]!srE2LETt(M$9,$K44,0)</f>
        <v>6.9409999999999989</v>
      </c>
      <c r="N44" s="84">
        <f>[1]!srE2LETt(N$9,$K44,0)</f>
        <v>11.5328</v>
      </c>
      <c r="O44" s="84">
        <f>[1]!srE2LETt(O$9,$K44,0)</f>
        <v>16.315149999999999</v>
      </c>
      <c r="P44" s="84">
        <f>[1]!srE2LETt(P$9,$K44,0)</f>
        <v>20.431049999999999</v>
      </c>
      <c r="Q44" s="84" t="e">
        <f>[1]!srE2LETt(Q$9,$K44,0)</f>
        <v>#VALUE!</v>
      </c>
      <c r="R44" s="84" t="e">
        <f>[1]!srE2LETt(R$9,$K44,0)</f>
        <v>#VALUE!</v>
      </c>
      <c r="S44" s="84" t="e">
        <f>[1]!srE2LETt(S$9,$K44,0)</f>
        <v>#VALUE!</v>
      </c>
      <c r="T44" s="84" t="e">
        <f>[1]!srE2LETt(T$9,$K44,0)</f>
        <v>#VALUE!</v>
      </c>
      <c r="U44" s="85" t="e">
        <f>[1]!srE2LETt(U$9,$K44,0)</f>
        <v>#VALUE!</v>
      </c>
    </row>
    <row r="45" spans="11:21">
      <c r="K45" s="26">
        <v>0.02</v>
      </c>
      <c r="L45" s="84">
        <f>[1]!srE2LETt(L$9,$K45,0)</f>
        <v>4.9302000000000001</v>
      </c>
      <c r="M45" s="84">
        <f>[1]!srE2LETt(M$9,$K45,0)</f>
        <v>7.1107999999999993</v>
      </c>
      <c r="N45" s="84">
        <f>[1]!srE2LETt(N$9,$K45,0)</f>
        <v>11.670879999999999</v>
      </c>
      <c r="O45" s="84">
        <f>[1]!srE2LETt(O$9,$K45,0)</f>
        <v>15.800079999999999</v>
      </c>
      <c r="P45" s="84">
        <f>[1]!srE2LETt(P$9,$K45,0)</f>
        <v>19.303879999999999</v>
      </c>
      <c r="Q45" s="84" t="e">
        <f>[1]!srE2LETt(Q$9,$K45,0)</f>
        <v>#VALUE!</v>
      </c>
      <c r="R45" s="84" t="e">
        <f>[1]!srE2LETt(R$9,$K45,0)</f>
        <v>#VALUE!</v>
      </c>
      <c r="S45" s="84" t="e">
        <f>[1]!srE2LETt(S$9,$K45,0)</f>
        <v>#VALUE!</v>
      </c>
      <c r="T45" s="84" t="e">
        <f>[1]!srE2LETt(T$9,$K45,0)</f>
        <v>#VALUE!</v>
      </c>
      <c r="U45" s="85" t="e">
        <f>[1]!srE2LETt(U$9,$K45,0)</f>
        <v>#VALUE!</v>
      </c>
    </row>
    <row r="46" spans="11:21">
      <c r="K46" s="26">
        <v>0.03</v>
      </c>
      <c r="L46" s="84">
        <f>[1]!srE2LETt(L$9,$K46,0)</f>
        <v>5.5052000000000003</v>
      </c>
      <c r="M46" s="84">
        <f>[1]!srE2LETt(M$9,$K46,0)</f>
        <v>7.7656800000000006</v>
      </c>
      <c r="N46" s="84">
        <f>[1]!srE2LETt(N$9,$K46,0)</f>
        <v>12.130319999999999</v>
      </c>
      <c r="O46" s="84">
        <f>[1]!srE2LETt(O$9,$K46,0)</f>
        <v>15.167760000000001</v>
      </c>
      <c r="P46" s="84">
        <f>[1]!srE2LETt(P$9,$K46,0)</f>
        <v>18.089940000000002</v>
      </c>
      <c r="Q46" s="84" t="e">
        <f>[1]!srE2LETt(Q$9,$K46,0)</f>
        <v>#VALUE!</v>
      </c>
      <c r="R46" s="84" t="e">
        <f>[1]!srE2LETt(R$9,$K46,0)</f>
        <v>#VALUE!</v>
      </c>
      <c r="S46" s="84" t="e">
        <f>[1]!srE2LETt(S$9,$K46,0)</f>
        <v>#VALUE!</v>
      </c>
      <c r="T46" s="84" t="e">
        <f>[1]!srE2LETt(T$9,$K46,0)</f>
        <v>#VALUE!</v>
      </c>
      <c r="U46" s="85" t="e">
        <f>[1]!srE2LETt(U$9,$K46,0)</f>
        <v>#VALUE!</v>
      </c>
    </row>
    <row r="47" spans="11:21">
      <c r="K47" s="26">
        <v>0.05</v>
      </c>
      <c r="L47" s="84">
        <f>[1]!srE2LETt(L$9,$K47,0)</f>
        <v>6.5687000000000006</v>
      </c>
      <c r="M47" s="84">
        <f>[1]!srE2LETt(M$9,$K47,0)</f>
        <v>9.3554000000000013</v>
      </c>
      <c r="N47" s="84">
        <f>[1]!srE2LETt(N$9,$K47,0)</f>
        <v>13.436</v>
      </c>
      <c r="O47" s="84">
        <f>[1]!srE2LETt(O$9,$K47,0)</f>
        <v>15.257899999999999</v>
      </c>
      <c r="P47" s="84">
        <f>[1]!srE2LETt(P$9,$K47,0)</f>
        <v>16.697050000000001</v>
      </c>
      <c r="Q47" s="84" t="e">
        <f>[1]!srE2LETt(Q$9,$K47,0)</f>
        <v>#VALUE!</v>
      </c>
      <c r="R47" s="84" t="e">
        <f>[1]!srE2LETt(R$9,$K47,0)</f>
        <v>#VALUE!</v>
      </c>
      <c r="S47" s="84" t="e">
        <f>[1]!srE2LETt(S$9,$K47,0)</f>
        <v>#VALUE!</v>
      </c>
      <c r="T47" s="84" t="e">
        <f>[1]!srE2LETt(T$9,$K47,0)</f>
        <v>#VALUE!</v>
      </c>
      <c r="U47" s="85" t="e">
        <f>[1]!srE2LETt(U$9,$K47,0)</f>
        <v>#VALUE!</v>
      </c>
    </row>
    <row r="48" spans="11:21">
      <c r="K48" s="26">
        <v>0.08</v>
      </c>
      <c r="L48" s="84">
        <f>[1]!srE2LETt(L$9,$K48,0)</f>
        <v>8.3916200000000014</v>
      </c>
      <c r="M48" s="84">
        <f>[1]!srE2LETt(M$9,$K48,0)</f>
        <v>12.15888</v>
      </c>
      <c r="N48" s="84">
        <f>[1]!srE2LETt(N$9,$K48,0)</f>
        <v>16.44932</v>
      </c>
      <c r="O48" s="84">
        <f>[1]!srE2LETt(O$9,$K48,0)</f>
        <v>18.093959999999999</v>
      </c>
      <c r="P48" s="84">
        <f>[1]!srE2LETt(P$9,$K48,0)</f>
        <v>17.362279999999998</v>
      </c>
      <c r="Q48" s="84" t="e">
        <f>[1]!srE2LETt(Q$9,$K48,0)</f>
        <v>#VALUE!</v>
      </c>
      <c r="R48" s="84" t="e">
        <f>[1]!srE2LETt(R$9,$K48,0)</f>
        <v>#VALUE!</v>
      </c>
      <c r="S48" s="84" t="e">
        <f>[1]!srE2LETt(S$9,$K48,0)</f>
        <v>#VALUE!</v>
      </c>
      <c r="T48" s="84" t="e">
        <f>[1]!srE2LETt(T$9,$K48,0)</f>
        <v>#VALUE!</v>
      </c>
      <c r="U48" s="85" t="e">
        <f>[1]!srE2LETt(U$9,$K48,0)</f>
        <v>#VALUE!</v>
      </c>
    </row>
    <row r="49" spans="11:21">
      <c r="K49" s="26">
        <v>0.1</v>
      </c>
      <c r="L49" s="84">
        <f>[1]!srE2LETt(L$9,$K49,0)</f>
        <v>9.7693000000000012</v>
      </c>
      <c r="M49" s="84">
        <f>[1]!srE2LETt(M$9,$K49,0)</f>
        <v>14.302700000000002</v>
      </c>
      <c r="N49" s="84">
        <f>[1]!srE2LETt(N$9,$K49,0)</f>
        <v>19.0106</v>
      </c>
      <c r="O49" s="84">
        <f>[1]!srE2LETt(O$9,$K49,0)</f>
        <v>20.987200000000005</v>
      </c>
      <c r="P49" s="84">
        <f>[1]!srE2LETt(P$9,$K49,0)</f>
        <v>19.176750000000002</v>
      </c>
      <c r="Q49" s="84" t="e">
        <f>[1]!srE2LETt(Q$9,$K49,0)</f>
        <v>#VALUE!</v>
      </c>
      <c r="R49" s="84" t="e">
        <f>[1]!srE2LETt(R$9,$K49,0)</f>
        <v>#VALUE!</v>
      </c>
      <c r="S49" s="84" t="e">
        <f>[1]!srE2LETt(S$9,$K49,0)</f>
        <v>#VALUE!</v>
      </c>
      <c r="T49" s="84" t="e">
        <f>[1]!srE2LETt(T$9,$K49,0)</f>
        <v>#VALUE!</v>
      </c>
      <c r="U49" s="85" t="e">
        <f>[1]!srE2LETt(U$9,$K49,0)</f>
        <v>#VALUE!</v>
      </c>
    </row>
    <row r="50" spans="11:21">
      <c r="K50" s="26">
        <v>0.2</v>
      </c>
      <c r="L50" s="84">
        <f>[1]!srE2LETt(L$9,$K50,0)</f>
        <v>16.640499999999999</v>
      </c>
      <c r="M50" s="84">
        <f>[1]!srE2LETt(M$9,$K50,0)</f>
        <v>25.7805</v>
      </c>
      <c r="N50" s="84">
        <f>[1]!srE2LETt(N$9,$K50,0)</f>
        <v>33.743880000000004</v>
      </c>
      <c r="O50" s="84">
        <f>[1]!srE2LETt(O$9,$K50,0)</f>
        <v>37.853520000000003</v>
      </c>
      <c r="P50" s="84">
        <f>[1]!srE2LETt(P$9,$K50,0)</f>
        <v>35.449760000000005</v>
      </c>
      <c r="Q50" s="84" t="e">
        <f>[1]!srE2LETt(Q$9,$K50,0)</f>
        <v>#VALUE!</v>
      </c>
      <c r="R50" s="84" t="e">
        <f>[1]!srE2LETt(R$9,$K50,0)</f>
        <v>#VALUE!</v>
      </c>
      <c r="S50" s="84" t="e">
        <f>[1]!srE2LETt(S$9,$K50,0)</f>
        <v>#VALUE!</v>
      </c>
      <c r="T50" s="84" t="e">
        <f>[1]!srE2LETt(T$9,$K50,0)</f>
        <v>#VALUE!</v>
      </c>
      <c r="U50" s="85" t="e">
        <f>[1]!srE2LETt(U$9,$K50,0)</f>
        <v>#VALUE!</v>
      </c>
    </row>
    <row r="51" spans="11:21">
      <c r="K51" s="26">
        <v>0.3</v>
      </c>
      <c r="L51" s="84">
        <f>[1]!srE2LETt(L$9,$K51,0)</f>
        <v>21.095700000000001</v>
      </c>
      <c r="M51" s="84">
        <f>[1]!srE2LETt(M$9,$K51,0)</f>
        <v>34.422207999999998</v>
      </c>
      <c r="N51" s="84">
        <f>[1]!srE2LETt(N$9,$K51,0)</f>
        <v>45.449883999999997</v>
      </c>
      <c r="O51" s="84">
        <f>[1]!srE2LETt(O$9,$K51,0)</f>
        <v>51.082499999999996</v>
      </c>
      <c r="P51" s="84">
        <f>[1]!srE2LETt(P$9,$K51,0)</f>
        <v>51.637639999999998</v>
      </c>
      <c r="Q51" s="84" t="e">
        <f>[1]!srE2LETt(Q$9,$K51,0)</f>
        <v>#VALUE!</v>
      </c>
      <c r="R51" s="84" t="e">
        <f>[1]!srE2LETt(R$9,$K51,0)</f>
        <v>#VALUE!</v>
      </c>
      <c r="S51" s="84" t="e">
        <f>[1]!srE2LETt(S$9,$K51,0)</f>
        <v>#VALUE!</v>
      </c>
      <c r="T51" s="84" t="e">
        <f>[1]!srE2LETt(T$9,$K51,0)</f>
        <v>#VALUE!</v>
      </c>
      <c r="U51" s="85" t="e">
        <f>[1]!srE2LETt(U$9,$K51,0)</f>
        <v>#VALUE!</v>
      </c>
    </row>
    <row r="52" spans="11:21">
      <c r="K52" s="26">
        <v>0.4</v>
      </c>
      <c r="L52" s="84">
        <f>[1]!srE2LETt(L$9,$K52,0)</f>
        <v>23.381429999999998</v>
      </c>
      <c r="M52" s="84">
        <f>[1]!srE2LETt(M$9,$K52,0)</f>
        <v>39.730751999999995</v>
      </c>
      <c r="N52" s="84">
        <f>[1]!srE2LETt(N$9,$K52,0)</f>
        <v>53.19182</v>
      </c>
      <c r="O52" s="84">
        <f>[1]!srE2LETt(O$9,$K52,0)</f>
        <v>60.1768</v>
      </c>
      <c r="P52" s="84">
        <f>[1]!srE2LETt(P$9,$K52,0)</f>
        <v>63.507280000000009</v>
      </c>
      <c r="Q52" s="84" t="e">
        <f>[1]!srE2LETt(Q$9,$K52,0)</f>
        <v>#VALUE!</v>
      </c>
      <c r="R52" s="84" t="e">
        <f>[1]!srE2LETt(R$9,$K52,0)</f>
        <v>#VALUE!</v>
      </c>
      <c r="S52" s="84" t="e">
        <f>[1]!srE2LETt(S$9,$K52,0)</f>
        <v>#VALUE!</v>
      </c>
      <c r="T52" s="84" t="e">
        <f>[1]!srE2LETt(T$9,$K52,0)</f>
        <v>#VALUE!</v>
      </c>
      <c r="U52" s="85" t="e">
        <f>[1]!srE2LETt(U$9,$K52,0)</f>
        <v>#VALUE!</v>
      </c>
    </row>
    <row r="53" spans="11:21">
      <c r="K53" s="26">
        <v>0.5</v>
      </c>
      <c r="L53" s="84">
        <f>[1]!srE2LETt(L$9,$K53,0)</f>
        <v>24.496030000000001</v>
      </c>
      <c r="M53" s="84">
        <f>[1]!srE2LETt(M$9,$K53,0)</f>
        <v>42.998060000000002</v>
      </c>
      <c r="N53" s="84">
        <f>[1]!srE2LETt(N$9,$K53,0)</f>
        <v>58.55988</v>
      </c>
      <c r="O53" s="84">
        <f>[1]!srE2LETt(O$9,$K53,0)</f>
        <v>66.960875000000001</v>
      </c>
      <c r="P53" s="84">
        <f>[1]!srE2LETt(P$9,$K53,0)</f>
        <v>72.120950000000008</v>
      </c>
      <c r="Q53" s="84" t="e">
        <f>[1]!srE2LETt(Q$9,$K53,0)</f>
        <v>#VALUE!</v>
      </c>
      <c r="R53" s="84" t="e">
        <f>[1]!srE2LETt(R$9,$K53,0)</f>
        <v>#VALUE!</v>
      </c>
      <c r="S53" s="84" t="e">
        <f>[1]!srE2LETt(S$9,$K53,0)</f>
        <v>#VALUE!</v>
      </c>
      <c r="T53" s="84" t="e">
        <f>[1]!srE2LETt(T$9,$K53,0)</f>
        <v>#VALUE!</v>
      </c>
      <c r="U53" s="85" t="e">
        <f>[1]!srE2LETt(U$9,$K53,0)</f>
        <v>#VALUE!</v>
      </c>
    </row>
    <row r="54" spans="11:21">
      <c r="K54" s="26">
        <v>0.6</v>
      </c>
      <c r="L54" s="84">
        <f>[1]!srE2LETt(L$9,$K54,0)</f>
        <v>24.975444</v>
      </c>
      <c r="M54" s="84">
        <f>[1]!srE2LETt(M$9,$K54,0)</f>
        <v>45.148584</v>
      </c>
      <c r="N54" s="84">
        <f>[1]!srE2LETt(N$9,$K54,0)</f>
        <v>62.458860000000001</v>
      </c>
      <c r="O54" s="84">
        <f>[1]!srE2LETt(O$9,$K54,0)</f>
        <v>72.234387999999996</v>
      </c>
      <c r="P54" s="84">
        <f>[1]!srE2LETt(P$9,$K54,0)</f>
        <v>78.563106000000005</v>
      </c>
      <c r="Q54" s="84" t="e">
        <f>[1]!srE2LETt(Q$9,$K54,0)</f>
        <v>#VALUE!</v>
      </c>
      <c r="R54" s="84" t="e">
        <f>[1]!srE2LETt(R$9,$K54,0)</f>
        <v>#VALUE!</v>
      </c>
      <c r="S54" s="84" t="e">
        <f>[1]!srE2LETt(S$9,$K54,0)</f>
        <v>#VALUE!</v>
      </c>
      <c r="T54" s="84" t="e">
        <f>[1]!srE2LETt(T$9,$K54,0)</f>
        <v>#VALUE!</v>
      </c>
      <c r="U54" s="85" t="e">
        <f>[1]!srE2LETt(U$9,$K54,0)</f>
        <v>#VALUE!</v>
      </c>
    </row>
    <row r="55" spans="11:21">
      <c r="K55" s="26">
        <v>0.7</v>
      </c>
      <c r="L55" s="84">
        <f>[1]!srE2LETt(L$9,$K55,0)</f>
        <v>25.135458</v>
      </c>
      <c r="M55" s="84">
        <f>[1]!srE2LETt(M$9,$K55,0)</f>
        <v>46.523699999999998</v>
      </c>
      <c r="N55" s="84">
        <f>[1]!srE2LETt(N$9,$K55,0)</f>
        <v>65.421884000000006</v>
      </c>
      <c r="O55" s="84">
        <f>[1]!srE2LETt(O$9,$K55,0)</f>
        <v>76.513375000000011</v>
      </c>
      <c r="P55" s="84">
        <f>[1]!srE2LETt(P$9,$K55,0)</f>
        <v>83.526946999999993</v>
      </c>
      <c r="Q55" s="84" t="e">
        <f>[1]!srE2LETt(Q$9,$K55,0)</f>
        <v>#VALUE!</v>
      </c>
      <c r="R55" s="84" t="e">
        <f>[1]!srE2LETt(R$9,$K55,0)</f>
        <v>#VALUE!</v>
      </c>
      <c r="S55" s="84" t="e">
        <f>[1]!srE2LETt(S$9,$K55,0)</f>
        <v>#VALUE!</v>
      </c>
      <c r="T55" s="84" t="e">
        <f>[1]!srE2LETt(T$9,$K55,0)</f>
        <v>#VALUE!</v>
      </c>
      <c r="U55" s="85" t="e">
        <f>[1]!srE2LETt(U$9,$K55,0)</f>
        <v>#VALUE!</v>
      </c>
    </row>
    <row r="56" spans="11:21">
      <c r="K56" s="26">
        <v>0.8</v>
      </c>
      <c r="L56" s="84">
        <f>[1]!srE2LETt(L$9,$K56,0)</f>
        <v>25.073346000000001</v>
      </c>
      <c r="M56" s="84">
        <f>[1]!srE2LETt(M$9,$K56,0)</f>
        <v>47.424227999999992</v>
      </c>
      <c r="N56" s="84">
        <f>[1]!srE2LETt(N$9,$K56,0)</f>
        <v>67.727344000000002</v>
      </c>
      <c r="O56" s="84">
        <f>[1]!srE2LETt(O$9,$K56,0)</f>
        <v>80.048484000000002</v>
      </c>
      <c r="P56" s="84">
        <f>[1]!srE2LETt(P$9,$K56,0)</f>
        <v>87.403252000000009</v>
      </c>
      <c r="Q56" s="84" t="e">
        <f>[1]!srE2LETt(Q$9,$K56,0)</f>
        <v>#VALUE!</v>
      </c>
      <c r="R56" s="84" t="e">
        <f>[1]!srE2LETt(R$9,$K56,0)</f>
        <v>#VALUE!</v>
      </c>
      <c r="S56" s="84" t="e">
        <f>[1]!srE2LETt(S$9,$K56,0)</f>
        <v>#VALUE!</v>
      </c>
      <c r="T56" s="84" t="e">
        <f>[1]!srE2LETt(T$9,$K56,0)</f>
        <v>#VALUE!</v>
      </c>
      <c r="U56" s="85" t="e">
        <f>[1]!srE2LETt(U$9,$K56,0)</f>
        <v>#VALUE!</v>
      </c>
    </row>
    <row r="57" spans="11:21">
      <c r="K57" s="26">
        <v>0.9</v>
      </c>
      <c r="L57" s="84">
        <f>[1]!srE2LETt(L$9,$K57,0)</f>
        <v>24.872489999999999</v>
      </c>
      <c r="M57" s="84">
        <f>[1]!srE2LETt(M$9,$K57,0)</f>
        <v>47.961827999999997</v>
      </c>
      <c r="N57" s="84">
        <f>[1]!srE2LETt(N$9,$K57,0)</f>
        <v>69.570459999999997</v>
      </c>
      <c r="O57" s="84">
        <f>[1]!srE2LETt(O$9,$K57,0)</f>
        <v>82.967832000000001</v>
      </c>
      <c r="P57" s="84">
        <f>[1]!srE2LETt(P$9,$K57,0)</f>
        <v>90.481893999999997</v>
      </c>
      <c r="Q57" s="84" t="e">
        <f>[1]!srE2LETt(Q$9,$K57,0)</f>
        <v>#VALUE!</v>
      </c>
      <c r="R57" s="84" t="e">
        <f>[1]!srE2LETt(R$9,$K57,0)</f>
        <v>#VALUE!</v>
      </c>
      <c r="S57" s="84" t="e">
        <f>[1]!srE2LETt(S$9,$K57,0)</f>
        <v>#VALUE!</v>
      </c>
      <c r="T57" s="84" t="e">
        <f>[1]!srE2LETt(T$9,$K57,0)</f>
        <v>#VALUE!</v>
      </c>
      <c r="U57" s="85" t="e">
        <f>[1]!srE2LETt(U$9,$K57,0)</f>
        <v>#VALUE!</v>
      </c>
    </row>
    <row r="58" spans="11:21">
      <c r="K58" s="26">
        <v>1</v>
      </c>
      <c r="L58" s="84">
        <f>[1]!srE2LETt(L$9,$K58,0)</f>
        <v>24.592480000000002</v>
      </c>
      <c r="M58" s="84">
        <f>[1]!srE2LETt(M$9,$K58,0)</f>
        <v>48.302</v>
      </c>
      <c r="N58" s="84">
        <f>[1]!srE2LETt(N$9,$K58,0)</f>
        <v>71.022260000000003</v>
      </c>
      <c r="O58" s="84">
        <f>[1]!srE2LETt(O$9,$K58,0)</f>
        <v>85.38852</v>
      </c>
      <c r="P58" s="84">
        <f>[1]!srE2LETt(P$9,$K58,0)</f>
        <v>92.919470000000018</v>
      </c>
      <c r="Q58" s="84" t="e">
        <f>[1]!srE2LETt(Q$9,$K58,0)</f>
        <v>#VALUE!</v>
      </c>
      <c r="R58" s="84" t="e">
        <f>[1]!srE2LETt(R$9,$K58,0)</f>
        <v>#VALUE!</v>
      </c>
      <c r="S58" s="84" t="e">
        <f>[1]!srE2LETt(S$9,$K58,0)</f>
        <v>#VALUE!</v>
      </c>
      <c r="T58" s="84" t="e">
        <f>[1]!srE2LETt(T$9,$K58,0)</f>
        <v>#VALUE!</v>
      </c>
      <c r="U58" s="85" t="e">
        <f>[1]!srE2LETt(U$9,$K58,0)</f>
        <v>#VALUE!</v>
      </c>
    </row>
    <row r="59" spans="11:21">
      <c r="K59" s="26">
        <v>2</v>
      </c>
      <c r="L59" s="84">
        <f>[1]!srE2LETt(L$9,$K59,0)</f>
        <v>20.91347</v>
      </c>
      <c r="M59" s="84">
        <f>[1]!srE2LETt(M$9,$K59,0)</f>
        <v>47.243775999999997</v>
      </c>
      <c r="N59" s="84">
        <f>[1]!srE2LETt(N$9,$K59,0)</f>
        <v>76.395423999999991</v>
      </c>
      <c r="O59" s="84">
        <f>[1]!srE2LETt(O$9,$K59,0)</f>
        <v>95.481659999999991</v>
      </c>
      <c r="P59" s="84">
        <f>[1]!srE2LETt(P$9,$K59,0)</f>
        <v>102.21892800000001</v>
      </c>
      <c r="Q59" s="84" t="e">
        <f>[1]!srE2LETt(Q$9,$K59,0)</f>
        <v>#VALUE!</v>
      </c>
      <c r="R59" s="84" t="e">
        <f>[1]!srE2LETt(R$9,$K59,0)</f>
        <v>#VALUE!</v>
      </c>
      <c r="S59" s="84" t="e">
        <f>[1]!srE2LETt(S$9,$K59,0)</f>
        <v>#VALUE!</v>
      </c>
      <c r="T59" s="84" t="e">
        <f>[1]!srE2LETt(T$9,$K59,0)</f>
        <v>#VALUE!</v>
      </c>
      <c r="U59" s="85" t="e">
        <f>[1]!srE2LETt(U$9,$K59,0)</f>
        <v>#VALUE!</v>
      </c>
    </row>
    <row r="60" spans="11:21">
      <c r="K60" s="26">
        <v>3</v>
      </c>
      <c r="L60" s="84">
        <f>[1]!srE2LETt(L$9,$K60,0)</f>
        <v>18.53651</v>
      </c>
      <c r="M60" s="84">
        <f>[1]!srE2LETt(M$9,$K60,0)</f>
        <v>45.941065999999999</v>
      </c>
      <c r="N60" s="84">
        <f>[1]!srE2LETt(N$9,$K60,0)</f>
        <v>77.796251999999996</v>
      </c>
      <c r="O60" s="84">
        <f>[1]!srE2LETt(O$9,$K60,0)</f>
        <v>98.149390000000011</v>
      </c>
      <c r="P60" s="84">
        <f>[1]!srE2LETt(P$9,$K60,0)</f>
        <v>105.06887399999999</v>
      </c>
      <c r="Q60" s="84" t="e">
        <f>[1]!srE2LETt(Q$9,$K60,0)</f>
        <v>#VALUE!</v>
      </c>
      <c r="R60" s="84" t="e">
        <f>[1]!srE2LETt(R$9,$K60,0)</f>
        <v>#VALUE!</v>
      </c>
      <c r="S60" s="84" t="e">
        <f>[1]!srE2LETt(S$9,$K60,0)</f>
        <v>#VALUE!</v>
      </c>
      <c r="T60" s="84" t="e">
        <f>[1]!srE2LETt(T$9,$K60,0)</f>
        <v>#VALUE!</v>
      </c>
      <c r="U60" s="85" t="e">
        <f>[1]!srE2LETt(U$9,$K60,0)</f>
        <v>#VALUE!</v>
      </c>
    </row>
    <row r="61" spans="11:21">
      <c r="K61" s="26">
        <v>4</v>
      </c>
      <c r="L61" s="84">
        <f>[1]!srE2LETt(L$9,$K61,0)</f>
        <v>16.832840000000001</v>
      </c>
      <c r="M61" s="84">
        <f>[1]!srE2LETt(M$9,$K61,0)</f>
        <v>44.694571199999999</v>
      </c>
      <c r="N61" s="84">
        <f>[1]!srE2LETt(N$9,$K61,0)</f>
        <v>77.801180000000002</v>
      </c>
      <c r="O61" s="84">
        <f>[1]!srE2LETt(O$9,$K61,0)</f>
        <v>98.438343999999987</v>
      </c>
      <c r="P61" s="84">
        <f>[1]!srE2LETt(P$9,$K61,0)</f>
        <v>105.96718</v>
      </c>
      <c r="Q61" s="84" t="e">
        <f>[1]!srE2LETt(Q$9,$K61,0)</f>
        <v>#VALUE!</v>
      </c>
      <c r="R61" s="84" t="e">
        <f>[1]!srE2LETt(R$9,$K61,0)</f>
        <v>#VALUE!</v>
      </c>
      <c r="S61" s="84" t="e">
        <f>[1]!srE2LETt(S$9,$K61,0)</f>
        <v>#VALUE!</v>
      </c>
      <c r="T61" s="84" t="e">
        <f>[1]!srE2LETt(T$9,$K61,0)</f>
        <v>#VALUE!</v>
      </c>
      <c r="U61" s="85" t="e">
        <f>[1]!srE2LETt(U$9,$K61,0)</f>
        <v>#VALUE!</v>
      </c>
    </row>
    <row r="62" spans="11:21">
      <c r="K62" s="26">
        <v>5</v>
      </c>
      <c r="L62" s="84">
        <f>[1]!srE2LETt(L$9,$K62,0)</f>
        <v>15.51056</v>
      </c>
      <c r="M62" s="84">
        <f>[1]!srE2LETt(M$9,$K62,0)</f>
        <v>43.399105999999996</v>
      </c>
      <c r="N62" s="84">
        <f>[1]!srE2LETt(N$9,$K62,0)</f>
        <v>76.983127999999994</v>
      </c>
      <c r="O62" s="84">
        <f>[1]!srE2LETt(O$9,$K62,0)</f>
        <v>97.701669999999993</v>
      </c>
      <c r="P62" s="84">
        <f>[1]!srE2LETt(P$9,$K62,0)</f>
        <v>105.89804000000001</v>
      </c>
      <c r="Q62" s="84" t="e">
        <f>[1]!srE2LETt(Q$9,$K62,0)</f>
        <v>#VALUE!</v>
      </c>
      <c r="R62" s="84" t="e">
        <f>[1]!srE2LETt(R$9,$K62,0)</f>
        <v>#VALUE!</v>
      </c>
      <c r="S62" s="84" t="e">
        <f>[1]!srE2LETt(S$9,$K62,0)</f>
        <v>#VALUE!</v>
      </c>
      <c r="T62" s="84" t="e">
        <f>[1]!srE2LETt(T$9,$K62,0)</f>
        <v>#VALUE!</v>
      </c>
      <c r="U62" s="85" t="e">
        <f>[1]!srE2LETt(U$9,$K62,0)</f>
        <v>#VALUE!</v>
      </c>
    </row>
    <row r="63" spans="11:21">
      <c r="K63" s="26">
        <v>6</v>
      </c>
      <c r="L63" s="84">
        <f>[1]!srE2LETt(L$9,$K63,0)</f>
        <v>14.4250156</v>
      </c>
      <c r="M63" s="84">
        <f>[1]!srE2LETt(M$9,$K63,0)</f>
        <v>42.003696400000003</v>
      </c>
      <c r="N63" s="84">
        <f>[1]!srE2LETt(N$9,$K63,0)</f>
        <v>75.580657200000005</v>
      </c>
      <c r="O63" s="84">
        <f>[1]!srE2LETt(O$9,$K63,0)</f>
        <v>96.347656000000001</v>
      </c>
      <c r="P63" s="84">
        <f>[1]!srE2LETt(P$9,$K63,0)</f>
        <v>105.133762</v>
      </c>
      <c r="Q63" s="84" t="e">
        <f>[1]!srE2LETt(Q$9,$K63,0)</f>
        <v>#VALUE!</v>
      </c>
      <c r="R63" s="84" t="e">
        <f>[1]!srE2LETt(R$9,$K63,0)</f>
        <v>#VALUE!</v>
      </c>
      <c r="S63" s="84" t="e">
        <f>[1]!srE2LETt(S$9,$K63,0)</f>
        <v>#VALUE!</v>
      </c>
      <c r="T63" s="84" t="e">
        <f>[1]!srE2LETt(T$9,$K63,0)</f>
        <v>#VALUE!</v>
      </c>
      <c r="U63" s="85" t="e">
        <f>[1]!srE2LETt(U$9,$K63,0)</f>
        <v>#VALUE!</v>
      </c>
    </row>
    <row r="64" spans="11:21">
      <c r="K64" s="26">
        <v>7</v>
      </c>
      <c r="L64" s="84">
        <f>[1]!srE2LETt(L$9,$K64,0)</f>
        <v>13.467859000000001</v>
      </c>
      <c r="M64" s="84">
        <f>[1]!srE2LETt(M$9,$K64,0)</f>
        <v>40.522722399999999</v>
      </c>
      <c r="N64" s="84">
        <f>[1]!srE2LETt(N$9,$K64,0)</f>
        <v>73.792208000000002</v>
      </c>
      <c r="O64" s="84">
        <f>[1]!srE2LETt(O$9,$K64,0)</f>
        <v>94.635508000000002</v>
      </c>
      <c r="P64" s="84">
        <f>[1]!srE2LETt(P$9,$K64,0)</f>
        <v>103.872922</v>
      </c>
      <c r="Q64" s="84" t="e">
        <f>[1]!srE2LETt(Q$9,$K64,0)</f>
        <v>#VALUE!</v>
      </c>
      <c r="R64" s="84" t="e">
        <f>[1]!srE2LETt(R$9,$K64,0)</f>
        <v>#VALUE!</v>
      </c>
      <c r="S64" s="84" t="e">
        <f>[1]!srE2LETt(S$9,$K64,0)</f>
        <v>#VALUE!</v>
      </c>
      <c r="T64" s="84" t="e">
        <f>[1]!srE2LETt(T$9,$K64,0)</f>
        <v>#VALUE!</v>
      </c>
      <c r="U64" s="85" t="e">
        <f>[1]!srE2LETt(U$9,$K64,0)</f>
        <v>#VALUE!</v>
      </c>
    </row>
    <row r="65" spans="11:21">
      <c r="K65" s="26">
        <v>8</v>
      </c>
      <c r="L65" s="84">
        <f>[1]!srE2LETt(L$9,$K65,0)</f>
        <v>12.618982999999998</v>
      </c>
      <c r="M65" s="84">
        <f>[1]!srE2LETt(M$9,$K65,0)</f>
        <v>38.976710799999999</v>
      </c>
      <c r="N65" s="84">
        <f>[1]!srE2LETt(N$9,$K65,0)</f>
        <v>71.749408400000007</v>
      </c>
      <c r="O65" s="84">
        <f>[1]!srE2LETt(O$9,$K65,0)</f>
        <v>92.723790400000013</v>
      </c>
      <c r="P65" s="84">
        <f>[1]!srE2LETt(P$9,$K65,0)</f>
        <v>102.228236</v>
      </c>
      <c r="Q65" s="84" t="e">
        <f>[1]!srE2LETt(Q$9,$K65,0)</f>
        <v>#VALUE!</v>
      </c>
      <c r="R65" s="84" t="e">
        <f>[1]!srE2LETt(R$9,$K65,0)</f>
        <v>#VALUE!</v>
      </c>
      <c r="S65" s="84" t="e">
        <f>[1]!srE2LETt(S$9,$K65,0)</f>
        <v>#VALUE!</v>
      </c>
      <c r="T65" s="84" t="e">
        <f>[1]!srE2LETt(T$9,$K65,0)</f>
        <v>#VALUE!</v>
      </c>
      <c r="U65" s="85" t="e">
        <f>[1]!srE2LETt(U$9,$K65,0)</f>
        <v>#VALUE!</v>
      </c>
    </row>
    <row r="66" spans="11:21">
      <c r="K66" s="26">
        <v>9</v>
      </c>
      <c r="L66" s="84">
        <f>[1]!srE2LETt(L$9,$K66,0)</f>
        <v>11.866291199999999</v>
      </c>
      <c r="M66" s="84">
        <f>[1]!srE2LETt(M$9,$K66,0)</f>
        <v>37.4118244</v>
      </c>
      <c r="N66" s="84">
        <f>[1]!srE2LETt(N$9,$K66,0)</f>
        <v>69.579148000000004</v>
      </c>
      <c r="O66" s="84">
        <f>[1]!srE2LETt(O$9,$K66,0)</f>
        <v>90.696963400000001</v>
      </c>
      <c r="P66" s="84">
        <f>[1]!srE2LETt(P$9,$K66,0)</f>
        <v>100.31517699999999</v>
      </c>
      <c r="Q66" s="84" t="e">
        <f>[1]!srE2LETt(Q$9,$K66,0)</f>
        <v>#VALUE!</v>
      </c>
      <c r="R66" s="84" t="e">
        <f>[1]!srE2LETt(R$9,$K66,0)</f>
        <v>#VALUE!</v>
      </c>
      <c r="S66" s="84" t="e">
        <f>[1]!srE2LETt(S$9,$K66,0)</f>
        <v>#VALUE!</v>
      </c>
      <c r="T66" s="84" t="e">
        <f>[1]!srE2LETt(T$9,$K66,0)</f>
        <v>#VALUE!</v>
      </c>
      <c r="U66" s="85" t="e">
        <f>[1]!srE2LETt(U$9,$K66,0)</f>
        <v>#VALUE!</v>
      </c>
    </row>
    <row r="67" spans="11:21">
      <c r="K67" s="26">
        <v>10</v>
      </c>
      <c r="L67" s="84">
        <f>[1]!srE2LETt(L$9,$K67,0)</f>
        <v>11.175724000000001</v>
      </c>
      <c r="M67" s="84">
        <f>[1]!srE2LETt(M$9,$K67,0)</f>
        <v>35.863334000000002</v>
      </c>
      <c r="N67" s="84">
        <f>[1]!srE2LETt(N$9,$K67,0)</f>
        <v>67.333569999999995</v>
      </c>
      <c r="O67" s="84">
        <f>[1]!srE2LETt(O$9,$K67,0)</f>
        <v>88.615909000000002</v>
      </c>
      <c r="P67" s="84">
        <f>[1]!srE2LETt(P$9,$K67,0)</f>
        <v>98.293104999999997</v>
      </c>
      <c r="Q67" s="84" t="e">
        <f>[1]!srE2LETt(Q$9,$K67,0)</f>
        <v>#VALUE!</v>
      </c>
      <c r="R67" s="84" t="e">
        <f>[1]!srE2LETt(R$9,$K67,0)</f>
        <v>#VALUE!</v>
      </c>
      <c r="S67" s="84" t="e">
        <f>[1]!srE2LETt(S$9,$K67,0)</f>
        <v>#VALUE!</v>
      </c>
      <c r="T67" s="84" t="e">
        <f>[1]!srE2LETt(T$9,$K67,0)</f>
        <v>#VALUE!</v>
      </c>
      <c r="U67" s="85" t="e">
        <f>[1]!srE2LETt(U$9,$K67,0)</f>
        <v>#VALUE!</v>
      </c>
    </row>
    <row r="68" spans="11:21">
      <c r="K68" s="26">
        <v>20</v>
      </c>
      <c r="L68" s="84">
        <f>[1]!srE2LETt(L$9,$K68,0)</f>
        <v>6.920083</v>
      </c>
      <c r="M68" s="84">
        <f>[1]!srE2LETt(M$9,$K68,0)</f>
        <v>23.851527999999998</v>
      </c>
      <c r="N68" s="84">
        <f>[1]!srE2LETt(N$9,$K68,0)</f>
        <v>48.644413999999998</v>
      </c>
      <c r="O68" s="84">
        <f>[1]!srE2LETt(O$9,$K68,0)</f>
        <v>71.130032799999995</v>
      </c>
      <c r="P68" s="84">
        <f>[1]!srE2LETt(P$9,$K68,0)</f>
        <v>78.812958399999999</v>
      </c>
      <c r="Q68" s="84" t="e">
        <f>[1]!srE2LETt(Q$9,$K68,0)</f>
        <v>#VALUE!</v>
      </c>
      <c r="R68" s="84" t="e">
        <f>[1]!srE2LETt(R$9,$K68,0)</f>
        <v>#VALUE!</v>
      </c>
      <c r="S68" s="84" t="e">
        <f>[1]!srE2LETt(S$9,$K68,0)</f>
        <v>#VALUE!</v>
      </c>
      <c r="T68" s="84" t="e">
        <f>[1]!srE2LETt(T$9,$K68,0)</f>
        <v>#VALUE!</v>
      </c>
      <c r="U68" s="85" t="e">
        <f>[1]!srE2LETt(U$9,$K68,0)</f>
        <v>#VALUE!</v>
      </c>
    </row>
    <row r="69" spans="11:21">
      <c r="K69" s="26">
        <v>30</v>
      </c>
      <c r="L69" s="84">
        <f>[1]!srE2LETt(L$9,$K69,0)</f>
        <v>5.3431420000000003</v>
      </c>
      <c r="M69" s="84">
        <f>[1]!srE2LETt(M$9,$K69,0)</f>
        <v>18.798433119999999</v>
      </c>
      <c r="N69" s="84">
        <f>[1]!srE2LETt(N$9,$K69,0)</f>
        <v>39.3892916</v>
      </c>
      <c r="O69" s="84">
        <f>[1]!srE2LETt(O$9,$K69,0)</f>
        <v>61.307110999999999</v>
      </c>
      <c r="P69" s="84">
        <f>[1]!srE2LETt(P$9,$K69,0)</f>
        <v>67.240382199999999</v>
      </c>
      <c r="Q69" s="84" t="e">
        <f>[1]!srE2LETt(Q$9,$K69,0)</f>
        <v>#VALUE!</v>
      </c>
      <c r="R69" s="84" t="e">
        <f>[1]!srE2LETt(R$9,$K69,0)</f>
        <v>#VALUE!</v>
      </c>
      <c r="S69" s="84" t="e">
        <f>[1]!srE2LETt(S$9,$K69,0)</f>
        <v>#VALUE!</v>
      </c>
      <c r="T69" s="84" t="e">
        <f>[1]!srE2LETt(T$9,$K69,0)</f>
        <v>#VALUE!</v>
      </c>
      <c r="U69" s="85" t="e">
        <f>[1]!srE2LETt(U$9,$K69,0)</f>
        <v>#VALUE!</v>
      </c>
    </row>
    <row r="70" spans="11:21">
      <c r="K70" s="26">
        <v>50</v>
      </c>
      <c r="L70" s="84">
        <f>[1]!srE2LETt(L$9,$K70,0)</f>
        <v>3.6573500000000001</v>
      </c>
      <c r="M70" s="84">
        <f>[1]!srE2LETt(M$9,$K70,0)</f>
        <v>13.2790918</v>
      </c>
      <c r="N70" s="84">
        <f>[1]!srE2LETt(N$9,$K70,0)</f>
        <v>28.516967999999999</v>
      </c>
      <c r="O70" s="84">
        <f>[1]!srE2LETt(O$9,$K70,0)</f>
        <v>46.107372499999997</v>
      </c>
      <c r="P70" s="84">
        <f>[1]!srE2LETt(P$9,$K70,0)</f>
        <v>52.400997000000004</v>
      </c>
      <c r="Q70" s="84" t="e">
        <f>[1]!srE2LETt(Q$9,$K70,0)</f>
        <v>#VALUE!</v>
      </c>
      <c r="R70" s="84" t="e">
        <f>[1]!srE2LETt(R$9,$K70,0)</f>
        <v>#VALUE!</v>
      </c>
      <c r="S70" s="84" t="e">
        <f>[1]!srE2LETt(S$9,$K70,0)</f>
        <v>#VALUE!</v>
      </c>
      <c r="T70" s="84" t="e">
        <f>[1]!srE2LETt(T$9,$K70,0)</f>
        <v>#VALUE!</v>
      </c>
      <c r="U70" s="85" t="e">
        <f>[1]!srE2LETt(U$9,$K70,0)</f>
        <v>#VALUE!</v>
      </c>
    </row>
    <row r="71" spans="11:21">
      <c r="K71" s="26">
        <v>80</v>
      </c>
      <c r="L71" s="84">
        <f>[1]!srE2LETt(L$9,$K71,0)</f>
        <v>2.5474819200000001</v>
      </c>
      <c r="M71" s="84">
        <f>[1]!srE2LETt(M$9,$K71,0)</f>
        <v>9.5195273199999999</v>
      </c>
      <c r="N71" s="84">
        <f>[1]!srE2LETt(N$9,$K71,0)</f>
        <v>20.811199800000001</v>
      </c>
      <c r="O71" s="84">
        <f>[1]!srE2LETt(O$9,$K71,0)</f>
        <v>34.542730800000001</v>
      </c>
      <c r="P71" s="84">
        <f>[1]!srE2LETt(P$9,$K71,0)</f>
        <v>40.124376400000003</v>
      </c>
      <c r="Q71" s="84" t="e">
        <f>[1]!srE2LETt(Q$9,$K71,0)</f>
        <v>#VALUE!</v>
      </c>
      <c r="R71" s="84" t="e">
        <f>[1]!srE2LETt(R$9,$K71,0)</f>
        <v>#VALUE!</v>
      </c>
      <c r="S71" s="84" t="e">
        <f>[1]!srE2LETt(S$9,$K71,0)</f>
        <v>#VALUE!</v>
      </c>
      <c r="T71" s="84" t="e">
        <f>[1]!srE2LETt(T$9,$K71,0)</f>
        <v>#VALUE!</v>
      </c>
      <c r="U71" s="85" t="e">
        <f>[1]!srE2LETt(U$9,$K71,0)</f>
        <v>#VALUE!</v>
      </c>
    </row>
    <row r="72" spans="11:21">
      <c r="K72" s="26">
        <v>100</v>
      </c>
      <c r="L72" s="84">
        <f>[1]!srE2LETt(L$9,$K72,0)</f>
        <v>2.1527191000000001</v>
      </c>
      <c r="M72" s="84">
        <f>[1]!srE2LETt(M$9,$K72,0)</f>
        <v>8.1535232000000004</v>
      </c>
      <c r="N72" s="84">
        <f>[1]!srE2LETt(N$9,$K72,0)</f>
        <v>17.889880999999999</v>
      </c>
      <c r="O72" s="84">
        <f>[1]!srE2LETt(O$9,$K72,0)</f>
        <v>30.003912699999997</v>
      </c>
      <c r="P72" s="84">
        <f>[1]!srE2LETt(P$9,$K72,0)</f>
        <v>35.1325985</v>
      </c>
      <c r="Q72" s="84" t="e">
        <f>[1]!srE2LETt(Q$9,$K72,0)</f>
        <v>#VALUE!</v>
      </c>
      <c r="R72" s="84" t="e">
        <f>[1]!srE2LETt(R$9,$K72,0)</f>
        <v>#VALUE!</v>
      </c>
      <c r="S72" s="84" t="e">
        <f>[1]!srE2LETt(S$9,$K72,0)</f>
        <v>#VALUE!</v>
      </c>
      <c r="T72" s="84" t="e">
        <f>[1]!srE2LETt(T$9,$K72,0)</f>
        <v>#VALUE!</v>
      </c>
      <c r="U72" s="85" t="e">
        <f>[1]!srE2LETt(U$9,$K72,0)</f>
        <v>#VALUE!</v>
      </c>
    </row>
    <row r="73" spans="11:21">
      <c r="K73" s="26">
        <v>200</v>
      </c>
      <c r="L73" s="84">
        <f>[1]!srE2LETt(L$9,$K73,0)</f>
        <v>1.3273816000000001</v>
      </c>
      <c r="M73" s="84">
        <f>[1]!srE2LETt(M$9,$K73,0)</f>
        <v>5.1018464000000003</v>
      </c>
      <c r="N73" s="84">
        <f>[1]!srE2LETt(N$9,$K73,0)</f>
        <v>11.427943120000002</v>
      </c>
      <c r="O73" s="84">
        <f>[1]!srE2LETt(O$9,$K73,0)</f>
        <v>19.64637244</v>
      </c>
      <c r="P73" s="84">
        <f>[1]!srE2LETt(P$9,$K73,0)</f>
        <v>23.30287216</v>
      </c>
      <c r="Q73" s="84" t="e">
        <f>[1]!srE2LETt(Q$9,$K73,0)</f>
        <v>#VALUE!</v>
      </c>
      <c r="R73" s="84" t="e">
        <f>[1]!srE2LETt(R$9,$K73,0)</f>
        <v>#VALUE!</v>
      </c>
      <c r="S73" s="84" t="e">
        <f>[1]!srE2LETt(S$9,$K73,0)</f>
        <v>#VALUE!</v>
      </c>
      <c r="T73" s="84" t="e">
        <f>[1]!srE2LETt(T$9,$K73,0)</f>
        <v>#VALUE!</v>
      </c>
      <c r="U73" s="85" t="e">
        <f>[1]!srE2LETt(U$9,$K73,0)</f>
        <v>#VALUE!</v>
      </c>
    </row>
    <row r="74" spans="11:21">
      <c r="K74" s="26">
        <v>300</v>
      </c>
      <c r="L74" s="84">
        <f>[1]!srE2LETt(L$9,$K74,0)</f>
        <v>1.0392629999999998</v>
      </c>
      <c r="M74" s="84">
        <f>[1]!srE2LETt(M$9,$K74,0)</f>
        <v>4.0189192399999998</v>
      </c>
      <c r="N74" s="84">
        <f>[1]!srE2LETt(N$9,$K74,0)</f>
        <v>9.0420497999999991</v>
      </c>
      <c r="O74" s="84">
        <f>[1]!srE2LETt(O$9,$K74,0)</f>
        <v>15.715856299999999</v>
      </c>
      <c r="P74" s="84">
        <f>[1]!srE2LETt(P$9,$K74,0)</f>
        <v>18.745681519999998</v>
      </c>
      <c r="Q74" s="84" t="e">
        <f>[1]!srE2LETt(Q$9,$K74,0)</f>
        <v>#VALUE!</v>
      </c>
      <c r="R74" s="84" t="e">
        <f>[1]!srE2LETt(R$9,$K74,0)</f>
        <v>#VALUE!</v>
      </c>
      <c r="S74" s="84" t="e">
        <f>[1]!srE2LETt(S$9,$K74,0)</f>
        <v>#VALUE!</v>
      </c>
      <c r="T74" s="84" t="e">
        <f>[1]!srE2LETt(T$9,$K74,0)</f>
        <v>#VALUE!</v>
      </c>
      <c r="U74" s="85" t="e">
        <f>[1]!srE2LETt(U$9,$K74,0)</f>
        <v>#VALUE!</v>
      </c>
    </row>
    <row r="75" spans="11:21">
      <c r="K75" s="26">
        <v>500</v>
      </c>
      <c r="L75" s="84">
        <f>[1]!srE2LETt(L$9,$K75,0)</f>
        <v>0.80926430000000005</v>
      </c>
      <c r="M75" s="84">
        <f>[1]!srE2LETt(M$9,$K75,0)</f>
        <v>3.1476266999999996</v>
      </c>
      <c r="N75" s="84">
        <f>[1]!srE2LETt(N$9,$K75,0)</f>
        <v>7.1069608000000004</v>
      </c>
      <c r="O75" s="84">
        <f>[1]!srE2LETt(O$9,$K75,0)</f>
        <v>12.43791985</v>
      </c>
      <c r="P75" s="84">
        <f>[1]!srE2LETt(P$9,$K75,0)</f>
        <v>14.898815000000001</v>
      </c>
      <c r="Q75" s="84" t="e">
        <f>[1]!srE2LETt(Q$9,$K75,0)</f>
        <v>#VALUE!</v>
      </c>
      <c r="R75" s="84" t="e">
        <f>[1]!srE2LETt(R$9,$K75,0)</f>
        <v>#VALUE!</v>
      </c>
      <c r="S75" s="84" t="e">
        <f>[1]!srE2LETt(S$9,$K75,0)</f>
        <v>#VALUE!</v>
      </c>
      <c r="T75" s="84" t="e">
        <f>[1]!srE2LETt(T$9,$K75,0)</f>
        <v>#VALUE!</v>
      </c>
      <c r="U75" s="85" t="e">
        <f>[1]!srE2LETt(U$9,$K75,0)</f>
        <v>#VALUE!</v>
      </c>
    </row>
    <row r="76" spans="11:21">
      <c r="K76" s="26">
        <v>800</v>
      </c>
      <c r="L76" s="84">
        <f>[1]!srE2LETt(L$9,$K76,0)</f>
        <v>0.68802649999999999</v>
      </c>
      <c r="M76" s="84">
        <f>[1]!srE2LETt(M$9,$K76,0)</f>
        <v>2.681085956</v>
      </c>
      <c r="N76" s="84">
        <f>[1]!srE2LETt(N$9,$K76,0)</f>
        <v>6.0776450760000005</v>
      </c>
      <c r="O76" s="84">
        <f>[1]!srE2LETt(O$9,$K76,0)</f>
        <v>10.675174480000001</v>
      </c>
      <c r="P76" s="84">
        <f>[1]!srE2LETt(P$9,$K76,0)</f>
        <v>12.804630400000001</v>
      </c>
      <c r="Q76" s="84" t="e">
        <f>[1]!srE2LETt(Q$9,$K76,0)</f>
        <v>#VALUE!</v>
      </c>
      <c r="R76" s="84" t="e">
        <f>[1]!srE2LETt(R$9,$K76,0)</f>
        <v>#VALUE!</v>
      </c>
      <c r="S76" s="84" t="e">
        <f>[1]!srE2LETt(S$9,$K76,0)</f>
        <v>#VALUE!</v>
      </c>
      <c r="T76" s="84" t="e">
        <f>[1]!srE2LETt(T$9,$K76,0)</f>
        <v>#VALUE!</v>
      </c>
      <c r="U76" s="85" t="e">
        <f>[1]!srE2LETt(U$9,$K76,0)</f>
        <v>#VALUE!</v>
      </c>
    </row>
    <row r="77" spans="11:21">
      <c r="K77" s="27">
        <v>900</v>
      </c>
      <c r="L77" s="86">
        <f>[1]!srE2LETt(L$9,$K77,0)</f>
        <v>0.66767549600000009</v>
      </c>
      <c r="M77" s="86">
        <f>[1]!srE2LETt(M$9,$K77,0)</f>
        <v>2.605445188</v>
      </c>
      <c r="N77" s="86">
        <f>[1]!srE2LETt(N$9,$K77,0)</f>
        <v>5.9015532479999999</v>
      </c>
      <c r="O77" s="86">
        <f>[1]!srE2LETt(O$9,$K77,0)</f>
        <v>10.380812670000001</v>
      </c>
      <c r="P77" s="86">
        <f>[1]!srE2LETt(P$9,$K77,0)</f>
        <v>12.454842490000001</v>
      </c>
      <c r="Q77" s="86" t="e">
        <f>[1]!srE2LETt(Q$9,$K77,0)</f>
        <v>#VALUE!</v>
      </c>
      <c r="R77" s="86" t="e">
        <f>[1]!srE2LETt(R$9,$K77,0)</f>
        <v>#VALUE!</v>
      </c>
      <c r="S77" s="86" t="e">
        <f>[1]!srE2LETt(S$9,$K77,0)</f>
        <v>#VALUE!</v>
      </c>
      <c r="T77" s="86" t="e">
        <f>[1]!srE2LETt(T$9,$K77,0)</f>
        <v>#VALUE!</v>
      </c>
      <c r="U77" s="87" t="e">
        <f>[1]!srE2LETt(U$9,$K77,0)</f>
        <v>#VALUE!</v>
      </c>
    </row>
    <row r="81" spans="3:21">
      <c r="K81" s="43" t="s">
        <v>72</v>
      </c>
      <c r="L81" s="44">
        <v>1</v>
      </c>
      <c r="M81" s="44">
        <v>2</v>
      </c>
      <c r="N81" s="44">
        <v>3</v>
      </c>
      <c r="O81" s="44">
        <v>4</v>
      </c>
      <c r="P81" s="44">
        <v>5</v>
      </c>
      <c r="Q81" s="44">
        <v>6</v>
      </c>
      <c r="R81" s="44">
        <v>7</v>
      </c>
      <c r="S81" s="44">
        <v>8</v>
      </c>
      <c r="T81" s="44">
        <v>9</v>
      </c>
      <c r="U81" s="45">
        <v>10</v>
      </c>
    </row>
    <row r="82" spans="3:21">
      <c r="C82" s="2" t="s">
        <v>73</v>
      </c>
      <c r="K82" s="46" t="s">
        <v>74</v>
      </c>
      <c r="L82" s="72">
        <f>[1]!srMaxLETe(L$9,0)</f>
        <v>25.08</v>
      </c>
      <c r="M82" s="72">
        <f>[1]!srMaxLETe(M$9,0)</f>
        <v>48.4</v>
      </c>
      <c r="N82" s="72">
        <f>[1]!srMaxLETe(N$9,0)</f>
        <v>77.81</v>
      </c>
      <c r="O82" s="72">
        <f>[1]!srMaxLETe(O$9,0)</f>
        <v>98.32</v>
      </c>
      <c r="P82" s="72">
        <f>[1]!srMaxLETe(P$9,0)</f>
        <v>105.9</v>
      </c>
      <c r="Q82" s="72" t="e">
        <f>[1]!srMaxLETt(Q$9,0)</f>
        <v>#VALUE!</v>
      </c>
      <c r="R82" s="72" t="e">
        <f>[1]!srMaxLETt(R$9,0)</f>
        <v>#VALUE!</v>
      </c>
      <c r="S82" s="72" t="e">
        <f>[1]!srMaxLETt(S$9,0)</f>
        <v>#VALUE!</v>
      </c>
      <c r="T82" s="72" t="e">
        <f>[1]!srMaxLETt(T$9,0)</f>
        <v>#VALUE!</v>
      </c>
      <c r="U82" s="73" t="e">
        <f>[1]!srMaxLETt(U$9,0)</f>
        <v>#VALUE!</v>
      </c>
    </row>
    <row r="83" spans="3:21">
      <c r="K83" s="46" t="s">
        <v>67</v>
      </c>
      <c r="L83" s="47">
        <f>MAX(L86:L129)</f>
        <v>25.077999999999999</v>
      </c>
      <c r="M83" s="47">
        <f t="shared" ref="M83:P83" si="5">MAX(M86:M129)</f>
        <v>48.148000000000003</v>
      </c>
      <c r="N83" s="47">
        <f t="shared" si="5"/>
        <v>77.700400000000002</v>
      </c>
      <c r="O83" s="47">
        <f t="shared" si="5"/>
        <v>98.2624</v>
      </c>
      <c r="P83" s="47">
        <f t="shared" si="5"/>
        <v>105.764</v>
      </c>
      <c r="Q83" s="47" t="e">
        <f>MAX(Q86:Q143)</f>
        <v>#VALUE!</v>
      </c>
      <c r="R83" s="47" t="e">
        <f>MAX(R86:R143)</f>
        <v>#VALUE!</v>
      </c>
      <c r="S83" s="47" t="e">
        <f>MAX(S86:S143)</f>
        <v>#VALUE!</v>
      </c>
      <c r="T83" s="47" t="e">
        <f>MAX(T86:T143)</f>
        <v>#VALUE!</v>
      </c>
      <c r="U83" s="47" t="e">
        <f>MAX(U86:U143)</f>
        <v>#VALUE!</v>
      </c>
    </row>
    <row r="84" spans="3:21">
      <c r="D84" s="2" t="s">
        <v>68</v>
      </c>
      <c r="K84" s="48" t="s">
        <v>69</v>
      </c>
      <c r="L84" s="89" t="str">
        <f>IF(L82&gt;=L83,"ok","ERR")</f>
        <v>ok</v>
      </c>
      <c r="M84" s="89" t="str">
        <f t="shared" ref="M84:U84" si="6">IF(M82&gt;=M83,"ok","ERR")</f>
        <v>ok</v>
      </c>
      <c r="N84" s="89" t="str">
        <f t="shared" si="6"/>
        <v>ok</v>
      </c>
      <c r="O84" s="89" t="str">
        <f t="shared" si="6"/>
        <v>ok</v>
      </c>
      <c r="P84" s="89" t="str">
        <f t="shared" si="6"/>
        <v>ok</v>
      </c>
      <c r="Q84" s="89" t="e">
        <f t="shared" si="6"/>
        <v>#VALUE!</v>
      </c>
      <c r="R84" s="89" t="e">
        <f t="shared" si="6"/>
        <v>#VALUE!</v>
      </c>
      <c r="S84" s="89" t="e">
        <f t="shared" si="6"/>
        <v>#VALUE!</v>
      </c>
      <c r="T84" s="89" t="e">
        <f t="shared" si="6"/>
        <v>#VALUE!</v>
      </c>
      <c r="U84" s="89" t="e">
        <f t="shared" si="6"/>
        <v>#VALUE!</v>
      </c>
    </row>
    <row r="85" spans="3:21">
      <c r="K85" s="36" t="s">
        <v>75</v>
      </c>
      <c r="L85" s="49" t="s">
        <v>76</v>
      </c>
      <c r="M85" s="29"/>
      <c r="N85" s="29"/>
      <c r="O85" s="29"/>
      <c r="P85" s="29"/>
      <c r="Q85" s="50"/>
      <c r="R85" s="29"/>
      <c r="S85" s="29"/>
      <c r="T85" s="29"/>
      <c r="U85" s="37"/>
    </row>
    <row r="86" spans="3:21">
      <c r="K86" s="26">
        <v>1E-4</v>
      </c>
      <c r="L86" s="84">
        <f>[1]!srE2LETe(L$9,$K86,0)</f>
        <v>0.3276</v>
      </c>
      <c r="M86" s="84">
        <f>[1]!srE2LETe(M$9,$K86,0)</f>
        <v>0.40958</v>
      </c>
      <c r="N86" s="84">
        <f>[1]!srE2LETe(N$9,$K86,0)</f>
        <v>0.49592000000000003</v>
      </c>
      <c r="O86" s="84">
        <f>[1]!srE2LETe(O$9,$K86,0)</f>
        <v>0.55489500000000003</v>
      </c>
      <c r="P86" s="84">
        <f>[1]!srE2LETe(P$9,$K86,0)</f>
        <v>0.98188000000000009</v>
      </c>
      <c r="Q86" s="84" t="e">
        <f>[1]!srE2LETe(Q$9,$K86,0)</f>
        <v>#VALUE!</v>
      </c>
      <c r="R86" s="84" t="e">
        <f>[1]!srE2LETe(R$9,$K86,0)</f>
        <v>#VALUE!</v>
      </c>
      <c r="S86" s="84" t="e">
        <f>[1]!srE2LETe(S$9,$K86,0)</f>
        <v>#VALUE!</v>
      </c>
      <c r="T86" s="84" t="e">
        <f>[1]!srE2LETe(T$9,$K86,0)</f>
        <v>#VALUE!</v>
      </c>
      <c r="U86" s="85" t="e">
        <f>[1]!srE2LETe(U$9,$K86,0)</f>
        <v>#VALUE!</v>
      </c>
    </row>
    <row r="87" spans="3:21">
      <c r="K87" s="26">
        <v>2.0000000000000001E-4</v>
      </c>
      <c r="L87" s="84">
        <f>[1]!srE2LETe(L$9,$K87,0)</f>
        <v>0.46329999999999999</v>
      </c>
      <c r="M87" s="84">
        <f>[1]!srE2LETe(M$9,$K87,0)</f>
        <v>0.57941999999999994</v>
      </c>
      <c r="N87" s="84">
        <f>[1]!srE2LETe(N$9,$K87,0)</f>
        <v>0.70124799999999998</v>
      </c>
      <c r="O87" s="84">
        <f>[1]!srE2LETe(O$9,$K87,0)</f>
        <v>0.78460799999999997</v>
      </c>
      <c r="P87" s="84">
        <f>[1]!srE2LETe(P$9,$K87,0)</f>
        <v>1.3884400000000001</v>
      </c>
      <c r="Q87" s="84" t="e">
        <f>[1]!srE2LETe(Q$9,$K87,0)</f>
        <v>#VALUE!</v>
      </c>
      <c r="R87" s="84" t="e">
        <f>[1]!srE2LETe(R$9,$K87,0)</f>
        <v>#VALUE!</v>
      </c>
      <c r="S87" s="84" t="e">
        <f>[1]!srE2LETe(S$9,$K87,0)</f>
        <v>#VALUE!</v>
      </c>
      <c r="T87" s="84" t="e">
        <f>[1]!srE2LETe(T$9,$K87,0)</f>
        <v>#VALUE!</v>
      </c>
      <c r="U87" s="85" t="e">
        <f>[1]!srE2LETe(U$9,$K87,0)</f>
        <v>#VALUE!</v>
      </c>
    </row>
    <row r="88" spans="3:21">
      <c r="K88" s="26">
        <v>2.9999999999999997E-4</v>
      </c>
      <c r="L88" s="84">
        <f>[1]!srE2LETe(L$9,$K88,0)</f>
        <v>0.56740000000000002</v>
      </c>
      <c r="M88" s="84">
        <f>[1]!srE2LETe(M$9,$K88,0)</f>
        <v>0.70965999999999996</v>
      </c>
      <c r="N88" s="84">
        <f>[1]!srE2LETe(N$9,$K88,0)</f>
        <v>0.85901599999999989</v>
      </c>
      <c r="O88" s="84">
        <f>[1]!srE2LETe(O$9,$K88,0)</f>
        <v>0.96099999999999997</v>
      </c>
      <c r="P88" s="84">
        <f>[1]!srE2LETe(P$9,$K88,0)</f>
        <v>1.7008599999999998</v>
      </c>
      <c r="Q88" s="84" t="e">
        <f>[1]!srE2LETe(Q$9,$K88,0)</f>
        <v>#VALUE!</v>
      </c>
      <c r="R88" s="84" t="e">
        <f>[1]!srE2LETe(R$9,$K88,0)</f>
        <v>#VALUE!</v>
      </c>
      <c r="S88" s="84" t="e">
        <f>[1]!srE2LETe(S$9,$K88,0)</f>
        <v>#VALUE!</v>
      </c>
      <c r="T88" s="84" t="e">
        <f>[1]!srE2LETe(T$9,$K88,0)</f>
        <v>#VALUE!</v>
      </c>
      <c r="U88" s="85" t="e">
        <f>[1]!srE2LETe(U$9,$K88,0)</f>
        <v>#VALUE!</v>
      </c>
    </row>
    <row r="89" spans="3:21">
      <c r="K89" s="26">
        <v>5.0000000000000001E-4</v>
      </c>
      <c r="L89" s="84">
        <f>[1]!srE2LETe(L$9,$K89,0)</f>
        <v>0.73250000000000004</v>
      </c>
      <c r="M89" s="84">
        <f>[1]!srE2LETe(M$9,$K89,0)</f>
        <v>0.91581999999999997</v>
      </c>
      <c r="N89" s="84">
        <f>[1]!srE2LETe(N$9,$K89,0)</f>
        <v>1.1092</v>
      </c>
      <c r="O89" s="84">
        <f>[1]!srE2LETe(O$9,$K89,0)</f>
        <v>1.2403500000000001</v>
      </c>
      <c r="P89" s="84">
        <f>[1]!srE2LETe(P$9,$K89,0)</f>
        <v>2.1959</v>
      </c>
      <c r="Q89" s="84" t="e">
        <f>[1]!srE2LETe(Q$9,$K89,0)</f>
        <v>#VALUE!</v>
      </c>
      <c r="R89" s="84" t="e">
        <f>[1]!srE2LETe(R$9,$K89,0)</f>
        <v>#VALUE!</v>
      </c>
      <c r="S89" s="84" t="e">
        <f>[1]!srE2LETe(S$9,$K89,0)</f>
        <v>#VALUE!</v>
      </c>
      <c r="T89" s="84" t="e">
        <f>[1]!srE2LETe(T$9,$K89,0)</f>
        <v>#VALUE!</v>
      </c>
      <c r="U89" s="85" t="e">
        <f>[1]!srE2LETe(U$9,$K89,0)</f>
        <v>#VALUE!</v>
      </c>
    </row>
    <row r="90" spans="3:21">
      <c r="K90" s="26">
        <v>8.0000000000000004E-4</v>
      </c>
      <c r="L90" s="84">
        <f>[1]!srE2LETe(L$9,$K90,0)</f>
        <v>0.92637999999999998</v>
      </c>
      <c r="M90" s="84">
        <f>[1]!srE2LETe(M$9,$K90,0)</f>
        <v>1.15892</v>
      </c>
      <c r="N90" s="84">
        <f>[1]!srE2LETe(N$9,$K90,0)</f>
        <v>1.40252</v>
      </c>
      <c r="O90" s="84">
        <f>[1]!srE2LETe(O$9,$K90,0)</f>
        <v>1.5689199999999999</v>
      </c>
      <c r="P90" s="84">
        <f>[1]!srE2LETe(P$9,$K90,0)</f>
        <v>2.7776399999999999</v>
      </c>
      <c r="Q90" s="84" t="e">
        <f>[1]!srE2LETe(Q$9,$K90,0)</f>
        <v>#VALUE!</v>
      </c>
      <c r="R90" s="84" t="e">
        <f>[1]!srE2LETe(R$9,$K90,0)</f>
        <v>#VALUE!</v>
      </c>
      <c r="S90" s="84" t="e">
        <f>[1]!srE2LETe(S$9,$K90,0)</f>
        <v>#VALUE!</v>
      </c>
      <c r="T90" s="84" t="e">
        <f>[1]!srE2LETe(T$9,$K90,0)</f>
        <v>#VALUE!</v>
      </c>
      <c r="U90" s="85" t="e">
        <f>[1]!srE2LETe(U$9,$K90,0)</f>
        <v>#VALUE!</v>
      </c>
    </row>
    <row r="91" spans="3:21">
      <c r="K91" s="26">
        <v>1E-3</v>
      </c>
      <c r="L91" s="84">
        <f>[1]!srE2LETe(L$9,$K91,0)</f>
        <v>1.036</v>
      </c>
      <c r="M91" s="84">
        <f>[1]!srE2LETe(M$9,$K91,0)</f>
        <v>1.2948</v>
      </c>
      <c r="N91" s="84">
        <f>[1]!srE2LETe(N$9,$K91,0)</f>
        <v>1.5678000000000001</v>
      </c>
      <c r="O91" s="84">
        <f>[1]!srE2LETe(O$9,$K91,0)</f>
        <v>1.75475</v>
      </c>
      <c r="P91" s="84">
        <f>[1]!srE2LETe(P$9,$K91,0)</f>
        <v>3.1048499999999999</v>
      </c>
      <c r="Q91" s="84" t="e">
        <f>[1]!srE2LETe(Q$9,$K91,0)</f>
        <v>#VALUE!</v>
      </c>
      <c r="R91" s="84" t="e">
        <f>[1]!srE2LETe(R$9,$K91,0)</f>
        <v>#VALUE!</v>
      </c>
      <c r="S91" s="84" t="e">
        <f>[1]!srE2LETe(S$9,$K91,0)</f>
        <v>#VALUE!</v>
      </c>
      <c r="T91" s="84" t="e">
        <f>[1]!srE2LETe(T$9,$K91,0)</f>
        <v>#VALUE!</v>
      </c>
      <c r="U91" s="85" t="e">
        <f>[1]!srE2LETe(U$9,$K91,0)</f>
        <v>#VALUE!</v>
      </c>
    </row>
    <row r="92" spans="3:21">
      <c r="K92" s="26">
        <v>2E-3</v>
      </c>
      <c r="L92" s="84">
        <f>[1]!srE2LETe(L$9,$K92,0)</f>
        <v>1.4650000000000001</v>
      </c>
      <c r="M92" s="84">
        <f>[1]!srE2LETe(M$9,$K92,0)</f>
        <v>1.7927999999999999</v>
      </c>
      <c r="N92" s="84">
        <f>[1]!srE2LETe(N$9,$K92,0)</f>
        <v>2.21008</v>
      </c>
      <c r="O92" s="84">
        <f>[1]!srE2LETe(O$9,$K92,0)</f>
        <v>2.5187200000000001</v>
      </c>
      <c r="P92" s="84">
        <f>[1]!srE2LETe(P$9,$K92,0)</f>
        <v>4.4210400000000005</v>
      </c>
      <c r="Q92" s="84" t="e">
        <f>[1]!srE2LETe(Q$9,$K92,0)</f>
        <v>#VALUE!</v>
      </c>
      <c r="R92" s="84" t="e">
        <f>[1]!srE2LETe(R$9,$K92,0)</f>
        <v>#VALUE!</v>
      </c>
      <c r="S92" s="84" t="e">
        <f>[1]!srE2LETe(S$9,$K92,0)</f>
        <v>#VALUE!</v>
      </c>
      <c r="T92" s="84" t="e">
        <f>[1]!srE2LETe(T$9,$K92,0)</f>
        <v>#VALUE!</v>
      </c>
      <c r="U92" s="85" t="e">
        <f>[1]!srE2LETe(U$9,$K92,0)</f>
        <v>#VALUE!</v>
      </c>
    </row>
    <row r="93" spans="3:21">
      <c r="K93" s="26">
        <v>3.0000000000000001E-3</v>
      </c>
      <c r="L93" s="84">
        <f>[1]!srE2LETe(L$9,$K93,0)</f>
        <v>1.7909999999999999</v>
      </c>
      <c r="M93" s="84">
        <f>[1]!srE2LETe(M$9,$K93,0)</f>
        <v>1.3798000000000001</v>
      </c>
      <c r="N93" s="84">
        <f>[1]!srE2LETe(N$9,$K93,0)</f>
        <v>2.5702400000000001</v>
      </c>
      <c r="O93" s="84">
        <f>[1]!srE2LETe(O$9,$K93,0)</f>
        <v>3.1859200000000003</v>
      </c>
      <c r="P93" s="84">
        <f>[1]!srE2LETe(P$9,$K93,0)</f>
        <v>5.7363800000000005</v>
      </c>
      <c r="Q93" s="84" t="e">
        <f>[1]!srE2LETe(Q$9,$K93,0)</f>
        <v>#VALUE!</v>
      </c>
      <c r="R93" s="84" t="e">
        <f>[1]!srE2LETe(R$9,$K93,0)</f>
        <v>#VALUE!</v>
      </c>
      <c r="S93" s="84" t="e">
        <f>[1]!srE2LETe(S$9,$K93,0)</f>
        <v>#VALUE!</v>
      </c>
      <c r="T93" s="84" t="e">
        <f>[1]!srE2LETe(T$9,$K93,0)</f>
        <v>#VALUE!</v>
      </c>
      <c r="U93" s="85" t="e">
        <f>[1]!srE2LETe(U$9,$K93,0)</f>
        <v>#VALUE!</v>
      </c>
    </row>
    <row r="94" spans="3:21">
      <c r="K94" s="26">
        <v>5.0000000000000001E-3</v>
      </c>
      <c r="L94" s="84">
        <f>[1]!srE2LETe(L$9,$K94,0)</f>
        <v>2.1930000000000001</v>
      </c>
      <c r="M94" s="84">
        <f>[1]!srE2LETe(M$9,$K94,0)</f>
        <v>1.9778</v>
      </c>
      <c r="N94" s="84">
        <f>[1]!srE2LETe(N$9,$K94,0)</f>
        <v>3.1601999999999997</v>
      </c>
      <c r="O94" s="84">
        <f>[1]!srE2LETe(O$9,$K94,0)</f>
        <v>3.7075</v>
      </c>
      <c r="P94" s="84">
        <f>[1]!srE2LETe(P$9,$K94,0)</f>
        <v>6.8296000000000001</v>
      </c>
      <c r="Q94" s="84" t="e">
        <f>[1]!srE2LETe(Q$9,$K94,0)</f>
        <v>#VALUE!</v>
      </c>
      <c r="R94" s="84" t="e">
        <f>[1]!srE2LETe(R$9,$K94,0)</f>
        <v>#VALUE!</v>
      </c>
      <c r="S94" s="84" t="e">
        <f>[1]!srE2LETe(S$9,$K94,0)</f>
        <v>#VALUE!</v>
      </c>
      <c r="T94" s="84" t="e">
        <f>[1]!srE2LETe(T$9,$K94,0)</f>
        <v>#VALUE!</v>
      </c>
      <c r="U94" s="85" t="e">
        <f>[1]!srE2LETe(U$9,$K94,0)</f>
        <v>#VALUE!</v>
      </c>
    </row>
    <row r="95" spans="3:21">
      <c r="K95" s="26">
        <v>8.0000000000000002E-3</v>
      </c>
      <c r="L95" s="84">
        <f>[1]!srE2LETe(L$9,$K95,0)</f>
        <v>2.6656</v>
      </c>
      <c r="M95" s="84">
        <f>[1]!srE2LETe(M$9,$K95,0)</f>
        <v>2.67408</v>
      </c>
      <c r="N95" s="84">
        <f>[1]!srE2LETe(N$9,$K95,0)</f>
        <v>3.9698800000000003</v>
      </c>
      <c r="O95" s="84">
        <f>[1]!srE2LETe(O$9,$K95,0)</f>
        <v>4.9628399999999999</v>
      </c>
      <c r="P95" s="84">
        <f>[1]!srE2LETe(P$9,$K95,0)</f>
        <v>8.0698799999999995</v>
      </c>
      <c r="Q95" s="84" t="e">
        <f>[1]!srE2LETe(Q$9,$K95,0)</f>
        <v>#VALUE!</v>
      </c>
      <c r="R95" s="84" t="e">
        <f>[1]!srE2LETe(R$9,$K95,0)</f>
        <v>#VALUE!</v>
      </c>
      <c r="S95" s="84" t="e">
        <f>[1]!srE2LETe(S$9,$K95,0)</f>
        <v>#VALUE!</v>
      </c>
      <c r="T95" s="84" t="e">
        <f>[1]!srE2LETe(T$9,$K95,0)</f>
        <v>#VALUE!</v>
      </c>
      <c r="U95" s="85" t="e">
        <f>[1]!srE2LETe(U$9,$K95,0)</f>
        <v>#VALUE!</v>
      </c>
    </row>
    <row r="96" spans="3:21">
      <c r="K96" s="26">
        <v>0.01</v>
      </c>
      <c r="L96" s="84">
        <f>[1]!srE2LETe(L$9,$K96,0)</f>
        <v>2.9470000000000001</v>
      </c>
      <c r="M96" s="84">
        <f>[1]!srE2LETe(M$9,$K96,0)</f>
        <v>3.0005999999999999</v>
      </c>
      <c r="N96" s="84">
        <f>[1]!srE2LETe(N$9,$K96,0)</f>
        <v>4.4779999999999998</v>
      </c>
      <c r="O96" s="84">
        <f>[1]!srE2LETe(O$9,$K96,0)</f>
        <v>5.74465</v>
      </c>
      <c r="P96" s="84">
        <f>[1]!srE2LETe(P$9,$K96,0)</f>
        <v>8.7310499999999998</v>
      </c>
      <c r="Q96" s="84" t="e">
        <f>[1]!srE2LETe(Q$9,$K96,0)</f>
        <v>#VALUE!</v>
      </c>
      <c r="R96" s="84" t="e">
        <f>[1]!srE2LETe(R$9,$K96,0)</f>
        <v>#VALUE!</v>
      </c>
      <c r="S96" s="84" t="e">
        <f>[1]!srE2LETe(S$9,$K96,0)</f>
        <v>#VALUE!</v>
      </c>
      <c r="T96" s="84" t="e">
        <f>[1]!srE2LETe(T$9,$K96,0)</f>
        <v>#VALUE!</v>
      </c>
      <c r="U96" s="85" t="e">
        <f>[1]!srE2LETe(U$9,$K96,0)</f>
        <v>#VALUE!</v>
      </c>
    </row>
    <row r="97" spans="11:21">
      <c r="K97" s="26">
        <v>0.02</v>
      </c>
      <c r="L97" s="84">
        <f>[1]!srE2LETe(L$9,$K97,0)</f>
        <v>4.0579999999999998</v>
      </c>
      <c r="M97" s="84">
        <f>[1]!srE2LETe(M$9,$K97,0)</f>
        <v>4.3775999999999993</v>
      </c>
      <c r="N97" s="84">
        <f>[1]!srE2LETe(N$9,$K97,0)</f>
        <v>6.5495599999999996</v>
      </c>
      <c r="O97" s="84">
        <f>[1]!srE2LETe(O$9,$K97,0)</f>
        <v>7.8309199999999999</v>
      </c>
      <c r="P97" s="84">
        <f>[1]!srE2LETe(P$9,$K97,0)</f>
        <v>10.386000000000001</v>
      </c>
      <c r="Q97" s="84" t="e">
        <f>[1]!srE2LETe(Q$9,$K97,0)</f>
        <v>#VALUE!</v>
      </c>
      <c r="R97" s="84" t="e">
        <f>[1]!srE2LETe(R$9,$K97,0)</f>
        <v>#VALUE!</v>
      </c>
      <c r="S97" s="84" t="e">
        <f>[1]!srE2LETe(S$9,$K97,0)</f>
        <v>#VALUE!</v>
      </c>
      <c r="T97" s="84" t="e">
        <f>[1]!srE2LETe(T$9,$K97,0)</f>
        <v>#VALUE!</v>
      </c>
      <c r="U97" s="85" t="e">
        <f>[1]!srE2LETe(U$9,$K97,0)</f>
        <v>#VALUE!</v>
      </c>
    </row>
    <row r="98" spans="11:21">
      <c r="K98" s="26">
        <v>0.03</v>
      </c>
      <c r="L98" s="84">
        <f>[1]!srE2LETe(L$9,$K98,0)</f>
        <v>4.84</v>
      </c>
      <c r="M98" s="84">
        <f>[1]!srE2LETe(M$9,$K98,0)</f>
        <v>5.6236800000000002</v>
      </c>
      <c r="N98" s="84">
        <f>[1]!srE2LETe(N$9,$K98,0)</f>
        <v>8.031839999999999</v>
      </c>
      <c r="O98" s="84">
        <f>[1]!srE2LETe(O$9,$K98,0)</f>
        <v>8.6632800000000003</v>
      </c>
      <c r="P98" s="84">
        <f>[1]!srE2LETe(P$9,$K98,0)</f>
        <v>10.770999999999999</v>
      </c>
      <c r="Q98" s="84" t="e">
        <f>[1]!srE2LETe(Q$9,$K98,0)</f>
        <v>#VALUE!</v>
      </c>
      <c r="R98" s="84" t="e">
        <f>[1]!srE2LETe(R$9,$K98,0)</f>
        <v>#VALUE!</v>
      </c>
      <c r="S98" s="84" t="e">
        <f>[1]!srE2LETe(S$9,$K98,0)</f>
        <v>#VALUE!</v>
      </c>
      <c r="T98" s="84" t="e">
        <f>[1]!srE2LETe(T$9,$K98,0)</f>
        <v>#VALUE!</v>
      </c>
      <c r="U98" s="85" t="e">
        <f>[1]!srE2LETe(U$9,$K98,0)</f>
        <v>#VALUE!</v>
      </c>
    </row>
    <row r="99" spans="11:21">
      <c r="K99" s="26">
        <v>0.05</v>
      </c>
      <c r="L99" s="84">
        <f>[1]!srE2LETe(L$9,$K99,0)</f>
        <v>6.1050000000000004</v>
      </c>
      <c r="M99" s="84">
        <f>[1]!srE2LETe(M$9,$K99,0)</f>
        <v>7.8172000000000006</v>
      </c>
      <c r="N99" s="84">
        <f>[1]!srE2LETe(N$9,$K99,0)</f>
        <v>10.43</v>
      </c>
      <c r="O99" s="84">
        <f>[1]!srE2LETe(O$9,$K99,0)</f>
        <v>10.391</v>
      </c>
      <c r="P99" s="84">
        <f>[1]!srE2LETe(P$9,$K99,0)</f>
        <v>11.186000000000002</v>
      </c>
      <c r="Q99" s="84" t="e">
        <f>[1]!srE2LETe(Q$9,$K99,0)</f>
        <v>#VALUE!</v>
      </c>
      <c r="R99" s="84" t="e">
        <f>[1]!srE2LETe(R$9,$K99,0)</f>
        <v>#VALUE!</v>
      </c>
      <c r="S99" s="84" t="e">
        <f>[1]!srE2LETe(S$9,$K99,0)</f>
        <v>#VALUE!</v>
      </c>
      <c r="T99" s="84" t="e">
        <f>[1]!srE2LETe(T$9,$K99,0)</f>
        <v>#VALUE!</v>
      </c>
      <c r="U99" s="85" t="e">
        <f>[1]!srE2LETe(U$9,$K99,0)</f>
        <v>#VALUE!</v>
      </c>
    </row>
    <row r="100" spans="11:21">
      <c r="K100" s="26">
        <v>0.08</v>
      </c>
      <c r="L100" s="84">
        <f>[1]!srE2LETe(L$9,$K100,0)</f>
        <v>8.0640000000000001</v>
      </c>
      <c r="M100" s="84">
        <f>[1]!srE2LETe(M$9,$K100,0)</f>
        <v>11.0504</v>
      </c>
      <c r="N100" s="84">
        <f>[1]!srE2LETe(N$9,$K100,0)</f>
        <v>14.2424</v>
      </c>
      <c r="O100" s="84">
        <f>[1]!srE2LETe(O$9,$K100,0)</f>
        <v>14.4672</v>
      </c>
      <c r="P100" s="84">
        <f>[1]!srE2LETe(P$9,$K100,0)</f>
        <v>13.24</v>
      </c>
      <c r="Q100" s="84" t="e">
        <f>[1]!srE2LETe(Q$9,$K100,0)</f>
        <v>#VALUE!</v>
      </c>
      <c r="R100" s="84" t="e">
        <f>[1]!srE2LETe(R$9,$K100,0)</f>
        <v>#VALUE!</v>
      </c>
      <c r="S100" s="84" t="e">
        <f>[1]!srE2LETe(S$9,$K100,0)</f>
        <v>#VALUE!</v>
      </c>
      <c r="T100" s="84" t="e">
        <f>[1]!srE2LETe(T$9,$K100,0)</f>
        <v>#VALUE!</v>
      </c>
      <c r="U100" s="85" t="e">
        <f>[1]!srE2LETe(U$9,$K100,0)</f>
        <v>#VALUE!</v>
      </c>
    </row>
    <row r="101" spans="11:21">
      <c r="K101" s="26">
        <v>0.1</v>
      </c>
      <c r="L101" s="84">
        <f>[1]!srE2LETe(L$9,$K101,0)</f>
        <v>9.4930000000000003</v>
      </c>
      <c r="M101" s="84">
        <f>[1]!srE2LETe(M$9,$K101,0)</f>
        <v>13.358000000000001</v>
      </c>
      <c r="N101" s="84">
        <f>[1]!srE2LETe(N$9,$K101,0)</f>
        <v>17.12</v>
      </c>
      <c r="O101" s="84">
        <f>[1]!srE2LETe(O$9,$K101,0)</f>
        <v>17.860000000000003</v>
      </c>
      <c r="P101" s="84">
        <f>[1]!srE2LETe(P$9,$K101,0)</f>
        <v>15.613500000000002</v>
      </c>
      <c r="Q101" s="84" t="e">
        <f>[1]!srE2LETe(Q$9,$K101,0)</f>
        <v>#VALUE!</v>
      </c>
      <c r="R101" s="84" t="e">
        <f>[1]!srE2LETe(R$9,$K101,0)</f>
        <v>#VALUE!</v>
      </c>
      <c r="S101" s="84" t="e">
        <f>[1]!srE2LETe(S$9,$K101,0)</f>
        <v>#VALUE!</v>
      </c>
      <c r="T101" s="84" t="e">
        <f>[1]!srE2LETe(T$9,$K101,0)</f>
        <v>#VALUE!</v>
      </c>
      <c r="U101" s="85" t="e">
        <f>[1]!srE2LETe(U$9,$K101,0)</f>
        <v>#VALUE!</v>
      </c>
    </row>
    <row r="102" spans="11:21">
      <c r="K102" s="26">
        <v>0.2</v>
      </c>
      <c r="L102" s="84">
        <f>[1]!srE2LETe(L$9,$K102,0)</f>
        <v>16.48</v>
      </c>
      <c r="M102" s="84">
        <f>[1]!srE2LETe(M$9,$K102,0)</f>
        <v>25.220000000000002</v>
      </c>
      <c r="N102" s="84">
        <f>[1]!srE2LETe(N$9,$K102,0)</f>
        <v>32.598799999999997</v>
      </c>
      <c r="O102" s="84">
        <f>[1]!srE2LETe(O$9,$K102,0)</f>
        <v>35.929600000000001</v>
      </c>
      <c r="P102" s="84">
        <f>[1]!srE2LETe(P$9,$K102,0)</f>
        <v>33.248800000000003</v>
      </c>
      <c r="Q102" s="84" t="e">
        <f>[1]!srE2LETe(Q$9,$K102,0)</f>
        <v>#VALUE!</v>
      </c>
      <c r="R102" s="84" t="e">
        <f>[1]!srE2LETe(R$9,$K102,0)</f>
        <v>#VALUE!</v>
      </c>
      <c r="S102" s="84" t="e">
        <f>[1]!srE2LETe(S$9,$K102,0)</f>
        <v>#VALUE!</v>
      </c>
      <c r="T102" s="84" t="e">
        <f>[1]!srE2LETe(T$9,$K102,0)</f>
        <v>#VALUE!</v>
      </c>
      <c r="U102" s="85" t="e">
        <f>[1]!srE2LETe(U$9,$K102,0)</f>
        <v>#VALUE!</v>
      </c>
    </row>
    <row r="103" spans="11:21">
      <c r="K103" s="26">
        <v>0.3</v>
      </c>
      <c r="L103" s="84">
        <f>[1]!srE2LETe(L$9,$K103,0)</f>
        <v>20.98</v>
      </c>
      <c r="M103" s="84">
        <f>[1]!srE2LETe(M$9,$K103,0)</f>
        <v>34.013599999999997</v>
      </c>
      <c r="N103" s="84">
        <f>[1]!srE2LETe(N$9,$K103,0)</f>
        <v>44.609199999999994</v>
      </c>
      <c r="O103" s="84">
        <f>[1]!srE2LETe(O$9,$K103,0)</f>
        <v>49.657800000000002</v>
      </c>
      <c r="P103" s="84">
        <f>[1]!srE2LETe(P$9,$K103,0)</f>
        <v>50.003199999999993</v>
      </c>
      <c r="Q103" s="84" t="e">
        <f>[1]!srE2LETe(Q$9,$K103,0)</f>
        <v>#VALUE!</v>
      </c>
      <c r="R103" s="84" t="e">
        <f>[1]!srE2LETe(R$9,$K103,0)</f>
        <v>#VALUE!</v>
      </c>
      <c r="S103" s="84" t="e">
        <f>[1]!srE2LETe(S$9,$K103,0)</f>
        <v>#VALUE!</v>
      </c>
      <c r="T103" s="84" t="e">
        <f>[1]!srE2LETe(T$9,$K103,0)</f>
        <v>#VALUE!</v>
      </c>
      <c r="U103" s="85" t="e">
        <f>[1]!srE2LETe(U$9,$K103,0)</f>
        <v>#VALUE!</v>
      </c>
    </row>
    <row r="104" spans="11:21">
      <c r="K104" s="26">
        <v>0.4</v>
      </c>
      <c r="L104" s="84">
        <f>[1]!srE2LETe(L$9,$K104,0)</f>
        <v>23.29</v>
      </c>
      <c r="M104" s="84">
        <f>[1]!srE2LETe(M$9,$K104,0)</f>
        <v>39.4056</v>
      </c>
      <c r="N104" s="84">
        <f>[1]!srE2LETe(N$9,$K104,0)</f>
        <v>52.518799999999999</v>
      </c>
      <c r="O104" s="84">
        <f>[1]!srE2LETe(O$9,$K104,0)</f>
        <v>59.0304</v>
      </c>
      <c r="P104" s="84">
        <f>[1]!srE2LETe(P$9,$K104,0)</f>
        <v>62.191600000000001</v>
      </c>
      <c r="Q104" s="84" t="e">
        <f>[1]!srE2LETe(Q$9,$K104,0)</f>
        <v>#VALUE!</v>
      </c>
      <c r="R104" s="84" t="e">
        <f>[1]!srE2LETe(R$9,$K104,0)</f>
        <v>#VALUE!</v>
      </c>
      <c r="S104" s="84" t="e">
        <f>[1]!srE2LETe(S$9,$K104,0)</f>
        <v>#VALUE!</v>
      </c>
      <c r="T104" s="84" t="e">
        <f>[1]!srE2LETe(T$9,$K104,0)</f>
        <v>#VALUE!</v>
      </c>
      <c r="U104" s="85" t="e">
        <f>[1]!srE2LETe(U$9,$K104,0)</f>
        <v>#VALUE!</v>
      </c>
    </row>
    <row r="105" spans="11:21">
      <c r="K105" s="26">
        <v>0.5</v>
      </c>
      <c r="L105" s="84">
        <f>[1]!srE2LETe(L$9,$K105,0)</f>
        <v>24.42</v>
      </c>
      <c r="M105" s="84">
        <f>[1]!srE2LETe(M$9,$K105,0)</f>
        <v>42.725999999999999</v>
      </c>
      <c r="N105" s="84">
        <f>[1]!srE2LETe(N$9,$K105,0)</f>
        <v>57.995999999999995</v>
      </c>
      <c r="O105" s="84">
        <f>[1]!srE2LETe(O$9,$K105,0)</f>
        <v>65.998000000000005</v>
      </c>
      <c r="P105" s="84">
        <f>[1]!srE2LETe(P$9,$K105,0)</f>
        <v>71.01400000000001</v>
      </c>
      <c r="Q105" s="84" t="e">
        <f>[1]!srE2LETe(Q$9,$K105,0)</f>
        <v>#VALUE!</v>
      </c>
      <c r="R105" s="84" t="e">
        <f>[1]!srE2LETe(R$9,$K105,0)</f>
        <v>#VALUE!</v>
      </c>
      <c r="S105" s="84" t="e">
        <f>[1]!srE2LETe(S$9,$K105,0)</f>
        <v>#VALUE!</v>
      </c>
      <c r="T105" s="84" t="e">
        <f>[1]!srE2LETe(T$9,$K105,0)</f>
        <v>#VALUE!</v>
      </c>
      <c r="U105" s="85" t="e">
        <f>[1]!srE2LETe(U$9,$K105,0)</f>
        <v>#VALUE!</v>
      </c>
    </row>
    <row r="106" spans="11:21">
      <c r="K106" s="26">
        <v>0.6</v>
      </c>
      <c r="L106" s="84">
        <f>[1]!srE2LETe(L$9,$K106,0)</f>
        <v>24.91</v>
      </c>
      <c r="M106" s="84">
        <f>[1]!srE2LETe(M$9,$K106,0)</f>
        <v>44.914400000000001</v>
      </c>
      <c r="N106" s="84">
        <f>[1]!srE2LETe(N$9,$K106,0)</f>
        <v>61.971200000000003</v>
      </c>
      <c r="O106" s="84">
        <f>[1]!srE2LETe(O$9,$K106,0)</f>
        <v>71.3994</v>
      </c>
      <c r="P106" s="84">
        <f>[1]!srE2LETe(P$9,$K106,0)</f>
        <v>77.602800000000002</v>
      </c>
      <c r="Q106" s="84" t="e">
        <f>[1]!srE2LETe(Q$9,$K106,0)</f>
        <v>#VALUE!</v>
      </c>
      <c r="R106" s="84" t="e">
        <f>[1]!srE2LETe(R$9,$K106,0)</f>
        <v>#VALUE!</v>
      </c>
      <c r="S106" s="84" t="e">
        <f>[1]!srE2LETe(S$9,$K106,0)</f>
        <v>#VALUE!</v>
      </c>
      <c r="T106" s="84" t="e">
        <f>[1]!srE2LETe(T$9,$K106,0)</f>
        <v>#VALUE!</v>
      </c>
      <c r="U106" s="85" t="e">
        <f>[1]!srE2LETe(U$9,$K106,0)</f>
        <v>#VALUE!</v>
      </c>
    </row>
    <row r="107" spans="11:21">
      <c r="K107" s="26">
        <v>0.7</v>
      </c>
      <c r="L107" s="84">
        <f>[1]!srE2LETe(L$9,$K107,0)</f>
        <v>25.077999999999999</v>
      </c>
      <c r="M107" s="84">
        <f>[1]!srE2LETe(M$9,$K107,0)</f>
        <v>46.3172</v>
      </c>
      <c r="N107" s="84">
        <f>[1]!srE2LETe(N$9,$K107,0)</f>
        <v>64.990800000000007</v>
      </c>
      <c r="O107" s="84">
        <f>[1]!srE2LETe(O$9,$K107,0)</f>
        <v>75.774100000000004</v>
      </c>
      <c r="P107" s="84">
        <f>[1]!srE2LETe(P$9,$K107,0)</f>
        <v>82.676500000000004</v>
      </c>
      <c r="Q107" s="84" t="e">
        <f>[1]!srE2LETe(Q$9,$K107,0)</f>
        <v>#VALUE!</v>
      </c>
      <c r="R107" s="84" t="e">
        <f>[1]!srE2LETe(R$9,$K107,0)</f>
        <v>#VALUE!</v>
      </c>
      <c r="S107" s="84" t="e">
        <f>[1]!srE2LETe(S$9,$K107,0)</f>
        <v>#VALUE!</v>
      </c>
      <c r="T107" s="84" t="e">
        <f>[1]!srE2LETe(T$9,$K107,0)</f>
        <v>#VALUE!</v>
      </c>
      <c r="U107" s="85" t="e">
        <f>[1]!srE2LETe(U$9,$K107,0)</f>
        <v>#VALUE!</v>
      </c>
    </row>
    <row r="108" spans="11:21">
      <c r="K108" s="26">
        <v>0.8</v>
      </c>
      <c r="L108" s="84">
        <f>[1]!srE2LETe(L$9,$K108,0)</f>
        <v>25.022000000000002</v>
      </c>
      <c r="M108" s="84">
        <f>[1]!srE2LETe(M$9,$K108,0)</f>
        <v>47.239199999999997</v>
      </c>
      <c r="N108" s="84">
        <f>[1]!srE2LETe(N$9,$K108,0)</f>
        <v>67.340400000000002</v>
      </c>
      <c r="O108" s="84">
        <f>[1]!srE2LETe(O$9,$K108,0)</f>
        <v>79.384</v>
      </c>
      <c r="P108" s="84">
        <f>[1]!srE2LETe(P$9,$K108,0)</f>
        <v>86.638400000000004</v>
      </c>
      <c r="Q108" s="84" t="e">
        <f>[1]!srE2LETe(Q$9,$K108,0)</f>
        <v>#VALUE!</v>
      </c>
      <c r="R108" s="84" t="e">
        <f>[1]!srE2LETe(R$9,$K108,0)</f>
        <v>#VALUE!</v>
      </c>
      <c r="S108" s="84" t="e">
        <f>[1]!srE2LETe(S$9,$K108,0)</f>
        <v>#VALUE!</v>
      </c>
      <c r="T108" s="84" t="e">
        <f>[1]!srE2LETe(T$9,$K108,0)</f>
        <v>#VALUE!</v>
      </c>
      <c r="U108" s="85" t="e">
        <f>[1]!srE2LETe(U$9,$K108,0)</f>
        <v>#VALUE!</v>
      </c>
    </row>
    <row r="109" spans="11:21">
      <c r="K109" s="26">
        <v>0.9</v>
      </c>
      <c r="L109" s="84">
        <f>[1]!srE2LETe(L$9,$K109,0)</f>
        <v>24.826000000000001</v>
      </c>
      <c r="M109" s="84">
        <f>[1]!srE2LETe(M$9,$K109,0)</f>
        <v>47.793599999999998</v>
      </c>
      <c r="N109" s="84">
        <f>[1]!srE2LETe(N$9,$K109,0)</f>
        <v>69.219200000000001</v>
      </c>
      <c r="O109" s="84">
        <f>[1]!srE2LETe(O$9,$K109,0)</f>
        <v>82.363399999999999</v>
      </c>
      <c r="P109" s="84">
        <f>[1]!srE2LETe(P$9,$K109,0)</f>
        <v>89.785800000000009</v>
      </c>
      <c r="Q109" s="84" t="e">
        <f>[1]!srE2LETe(Q$9,$K109,0)</f>
        <v>#VALUE!</v>
      </c>
      <c r="R109" s="84" t="e">
        <f>[1]!srE2LETe(R$9,$K109,0)</f>
        <v>#VALUE!</v>
      </c>
      <c r="S109" s="84" t="e">
        <f>[1]!srE2LETe(S$9,$K109,0)</f>
        <v>#VALUE!</v>
      </c>
      <c r="T109" s="84" t="e">
        <f>[1]!srE2LETe(T$9,$K109,0)</f>
        <v>#VALUE!</v>
      </c>
      <c r="U109" s="85" t="e">
        <f>[1]!srE2LETe(U$9,$K109,0)</f>
        <v>#VALUE!</v>
      </c>
    </row>
    <row r="110" spans="11:21">
      <c r="K110" s="26">
        <v>1</v>
      </c>
      <c r="L110" s="84">
        <f>[1]!srE2LETe(L$9,$K110,0)</f>
        <v>24.55</v>
      </c>
      <c r="M110" s="84">
        <f>[1]!srE2LETe(M$9,$K110,0)</f>
        <v>48.148000000000003</v>
      </c>
      <c r="N110" s="84">
        <f>[1]!srE2LETe(N$9,$K110,0)</f>
        <v>70.7</v>
      </c>
      <c r="O110" s="84">
        <f>[1]!srE2LETe(O$9,$K110,0)</f>
        <v>84.833500000000001</v>
      </c>
      <c r="P110" s="84">
        <f>[1]!srE2LETe(P$9,$K110,0)</f>
        <v>92.279500000000013</v>
      </c>
      <c r="Q110" s="84" t="e">
        <f>[1]!srE2LETe(Q$9,$K110,0)</f>
        <v>#VALUE!</v>
      </c>
      <c r="R110" s="84" t="e">
        <f>[1]!srE2LETe(R$9,$K110,0)</f>
        <v>#VALUE!</v>
      </c>
      <c r="S110" s="84" t="e">
        <f>[1]!srE2LETe(S$9,$K110,0)</f>
        <v>#VALUE!</v>
      </c>
      <c r="T110" s="84" t="e">
        <f>[1]!srE2LETe(T$9,$K110,0)</f>
        <v>#VALUE!</v>
      </c>
      <c r="U110" s="85" t="e">
        <f>[1]!srE2LETe(U$9,$K110,0)</f>
        <v>#VALUE!</v>
      </c>
    </row>
    <row r="111" spans="11:21">
      <c r="K111" s="26">
        <v>2</v>
      </c>
      <c r="L111" s="84">
        <f>[1]!srE2LETe(L$9,$K111,0)</f>
        <v>20.89</v>
      </c>
      <c r="M111" s="84">
        <f>[1]!srE2LETe(M$9,$K111,0)</f>
        <v>47.158000000000001</v>
      </c>
      <c r="N111" s="84">
        <f>[1]!srE2LETe(N$9,$K111,0)</f>
        <v>76.213999999999999</v>
      </c>
      <c r="O111" s="84">
        <f>[1]!srE2LETe(O$9,$K111,0)</f>
        <v>95.167199999999994</v>
      </c>
      <c r="P111" s="84">
        <f>[1]!srE2LETe(P$9,$K111,0)</f>
        <v>101.85600000000001</v>
      </c>
      <c r="Q111" s="84" t="e">
        <f>[1]!srE2LETe(Q$9,$K111,0)</f>
        <v>#VALUE!</v>
      </c>
      <c r="R111" s="84" t="e">
        <f>[1]!srE2LETe(R$9,$K111,0)</f>
        <v>#VALUE!</v>
      </c>
      <c r="S111" s="84" t="e">
        <f>[1]!srE2LETe(S$9,$K111,0)</f>
        <v>#VALUE!</v>
      </c>
      <c r="T111" s="84" t="e">
        <f>[1]!srE2LETe(T$9,$K111,0)</f>
        <v>#VALUE!</v>
      </c>
      <c r="U111" s="85" t="e">
        <f>[1]!srE2LETe(U$9,$K111,0)</f>
        <v>#VALUE!</v>
      </c>
    </row>
    <row r="112" spans="11:21">
      <c r="K112" s="26">
        <v>3</v>
      </c>
      <c r="L112" s="84">
        <f>[1]!srE2LETe(L$9,$K112,0)</f>
        <v>18.52</v>
      </c>
      <c r="M112" s="84">
        <f>[1]!srE2LETe(M$9,$K112,0)</f>
        <v>45.880399999999995</v>
      </c>
      <c r="N112" s="84">
        <f>[1]!srE2LETe(N$9,$K112,0)</f>
        <v>77.667599999999993</v>
      </c>
      <c r="O112" s="84">
        <f>[1]!srE2LETe(O$9,$K112,0)</f>
        <v>97.92540000000001</v>
      </c>
      <c r="P112" s="84">
        <f>[1]!srE2LETe(P$9,$K112,0)</f>
        <v>104.81</v>
      </c>
      <c r="Q112" s="84" t="e">
        <f>[1]!srE2LETe(Q$9,$K112,0)</f>
        <v>#VALUE!</v>
      </c>
      <c r="R112" s="84" t="e">
        <f>[1]!srE2LETe(R$9,$K112,0)</f>
        <v>#VALUE!</v>
      </c>
      <c r="S112" s="84" t="e">
        <f>[1]!srE2LETe(S$9,$K112,0)</f>
        <v>#VALUE!</v>
      </c>
      <c r="T112" s="84" t="e">
        <f>[1]!srE2LETe(T$9,$K112,0)</f>
        <v>#VALUE!</v>
      </c>
      <c r="U112" s="85" t="e">
        <f>[1]!srE2LETe(U$9,$K112,0)</f>
        <v>#VALUE!</v>
      </c>
    </row>
    <row r="113" spans="11:21">
      <c r="K113" s="26">
        <v>4</v>
      </c>
      <c r="L113" s="84">
        <f>[1]!srE2LETe(L$9,$K113,0)</f>
        <v>16.82</v>
      </c>
      <c r="M113" s="84">
        <f>[1]!srE2LETe(M$9,$K113,0)</f>
        <v>44.647199999999998</v>
      </c>
      <c r="N113" s="84">
        <f>[1]!srE2LETe(N$9,$K113,0)</f>
        <v>77.700400000000002</v>
      </c>
      <c r="O113" s="84">
        <f>[1]!srE2LETe(O$9,$K113,0)</f>
        <v>98.2624</v>
      </c>
      <c r="P113" s="84">
        <f>[1]!srE2LETe(P$9,$K113,0)</f>
        <v>105.764</v>
      </c>
      <c r="Q113" s="84" t="e">
        <f>[1]!srE2LETe(Q$9,$K113,0)</f>
        <v>#VALUE!</v>
      </c>
      <c r="R113" s="84" t="e">
        <f>[1]!srE2LETe(R$9,$K113,0)</f>
        <v>#VALUE!</v>
      </c>
      <c r="S113" s="84" t="e">
        <f>[1]!srE2LETe(S$9,$K113,0)</f>
        <v>#VALUE!</v>
      </c>
      <c r="T113" s="84" t="e">
        <f>[1]!srE2LETe(T$9,$K113,0)</f>
        <v>#VALUE!</v>
      </c>
      <c r="U113" s="85" t="e">
        <f>[1]!srE2LETe(U$9,$K113,0)</f>
        <v>#VALUE!</v>
      </c>
    </row>
    <row r="114" spans="11:21">
      <c r="K114" s="26">
        <v>5</v>
      </c>
      <c r="L114" s="84">
        <f>[1]!srE2LETe(L$9,$K114,0)</f>
        <v>15.5</v>
      </c>
      <c r="M114" s="84">
        <f>[1]!srE2LETe(M$9,$K114,0)</f>
        <v>43.36</v>
      </c>
      <c r="N114" s="84">
        <f>[1]!srE2LETe(N$9,$K114,0)</f>
        <v>76.899999999999991</v>
      </c>
      <c r="O114" s="84">
        <f>[1]!srE2LETe(O$9,$K114,0)</f>
        <v>97.5565</v>
      </c>
      <c r="P114" s="84">
        <f>[1]!srE2LETe(P$9,$K114,0)</f>
        <v>105.73</v>
      </c>
      <c r="Q114" s="84" t="e">
        <f>[1]!srE2LETe(Q$9,$K114,0)</f>
        <v>#VALUE!</v>
      </c>
      <c r="R114" s="84" t="e">
        <f>[1]!srE2LETe(R$9,$K114,0)</f>
        <v>#VALUE!</v>
      </c>
      <c r="S114" s="84" t="e">
        <f>[1]!srE2LETe(S$9,$K114,0)</f>
        <v>#VALUE!</v>
      </c>
      <c r="T114" s="84" t="e">
        <f>[1]!srE2LETe(T$9,$K114,0)</f>
        <v>#VALUE!</v>
      </c>
      <c r="U114" s="85" t="e">
        <f>[1]!srE2LETe(U$9,$K114,0)</f>
        <v>#VALUE!</v>
      </c>
    </row>
    <row r="115" spans="11:21">
      <c r="K115" s="26">
        <v>6</v>
      </c>
      <c r="L115" s="84">
        <f>[1]!srE2LETe(L$9,$K115,0)</f>
        <v>14.416</v>
      </c>
      <c r="M115" s="84">
        <f>[1]!srE2LETe(M$9,$K115,0)</f>
        <v>41.970399999999998</v>
      </c>
      <c r="N115" s="84">
        <f>[1]!srE2LETe(N$9,$K115,0)</f>
        <v>75.509600000000006</v>
      </c>
      <c r="O115" s="84">
        <f>[1]!srE2LETe(O$9,$K115,0)</f>
        <v>96.223399999999998</v>
      </c>
      <c r="P115" s="84">
        <f>[1]!srE2LETe(P$9,$K115,0)</f>
        <v>104.99000000000001</v>
      </c>
      <c r="Q115" s="84" t="e">
        <f>[1]!srE2LETe(Q$9,$K115,0)</f>
        <v>#VALUE!</v>
      </c>
      <c r="R115" s="84" t="e">
        <f>[1]!srE2LETe(R$9,$K115,0)</f>
        <v>#VALUE!</v>
      </c>
      <c r="S115" s="84" t="e">
        <f>[1]!srE2LETe(S$9,$K115,0)</f>
        <v>#VALUE!</v>
      </c>
      <c r="T115" s="84" t="e">
        <f>[1]!srE2LETe(T$9,$K115,0)</f>
        <v>#VALUE!</v>
      </c>
      <c r="U115" s="85" t="e">
        <f>[1]!srE2LETe(U$9,$K115,0)</f>
        <v>#VALUE!</v>
      </c>
    </row>
    <row r="116" spans="11:21">
      <c r="K116" s="26">
        <v>7</v>
      </c>
      <c r="L116" s="84">
        <f>[1]!srE2LETe(L$9,$K116,0)</f>
        <v>13.46</v>
      </c>
      <c r="M116" s="84">
        <f>[1]!srE2LETe(M$9,$K116,0)</f>
        <v>40.493600000000001</v>
      </c>
      <c r="N116" s="84">
        <f>[1]!srE2LETe(N$9,$K116,0)</f>
        <v>73.73</v>
      </c>
      <c r="O116" s="84">
        <f>[1]!srE2LETe(O$9,$K116,0)</f>
        <v>94.526700000000005</v>
      </c>
      <c r="P116" s="84">
        <f>[1]!srE2LETe(P$9,$K116,0)</f>
        <v>103.747</v>
      </c>
      <c r="Q116" s="84" t="e">
        <f>[1]!srE2LETe(Q$9,$K116,0)</f>
        <v>#VALUE!</v>
      </c>
      <c r="R116" s="84" t="e">
        <f>[1]!srE2LETe(R$9,$K116,0)</f>
        <v>#VALUE!</v>
      </c>
      <c r="S116" s="84" t="e">
        <f>[1]!srE2LETe(S$9,$K116,0)</f>
        <v>#VALUE!</v>
      </c>
      <c r="T116" s="84" t="e">
        <f>[1]!srE2LETe(T$9,$K116,0)</f>
        <v>#VALUE!</v>
      </c>
      <c r="U116" s="85" t="e">
        <f>[1]!srE2LETe(U$9,$K116,0)</f>
        <v>#VALUE!</v>
      </c>
    </row>
    <row r="117" spans="11:21">
      <c r="K117" s="26">
        <v>8</v>
      </c>
      <c r="L117" s="84">
        <f>[1]!srE2LETe(L$9,$K117,0)</f>
        <v>12.612</v>
      </c>
      <c r="M117" s="84">
        <f>[1]!srE2LETe(M$9,$K117,0)</f>
        <v>38.950800000000001</v>
      </c>
      <c r="N117" s="84">
        <f>[1]!srE2LETe(N$9,$K117,0)</f>
        <v>71.694000000000003</v>
      </c>
      <c r="O117" s="84">
        <f>[1]!srE2LETe(O$9,$K117,0)</f>
        <v>92.626800000000003</v>
      </c>
      <c r="P117" s="84">
        <f>[1]!srE2LETe(P$9,$K117,0)</f>
        <v>102.116</v>
      </c>
      <c r="Q117" s="84" t="e">
        <f>[1]!srE2LETe(Q$9,$K117,0)</f>
        <v>#VALUE!</v>
      </c>
      <c r="R117" s="84" t="e">
        <f>[1]!srE2LETe(R$9,$K117,0)</f>
        <v>#VALUE!</v>
      </c>
      <c r="S117" s="84" t="e">
        <f>[1]!srE2LETe(S$9,$K117,0)</f>
        <v>#VALUE!</v>
      </c>
      <c r="T117" s="84" t="e">
        <f>[1]!srE2LETe(T$9,$K117,0)</f>
        <v>#VALUE!</v>
      </c>
      <c r="U117" s="85" t="e">
        <f>[1]!srE2LETe(U$9,$K117,0)</f>
        <v>#VALUE!</v>
      </c>
    </row>
    <row r="118" spans="11:21">
      <c r="K118" s="26">
        <v>9</v>
      </c>
      <c r="L118" s="84">
        <f>[1]!srE2LETe(L$9,$K118,0)</f>
        <v>11.86</v>
      </c>
      <c r="M118" s="84">
        <f>[1]!srE2LETe(M$9,$K118,0)</f>
        <v>37.388399999999997</v>
      </c>
      <c r="N118" s="84">
        <f>[1]!srE2LETe(N$9,$K118,0)</f>
        <v>69.529200000000003</v>
      </c>
      <c r="O118" s="84">
        <f>[1]!srE2LETe(O$9,$K118,0)</f>
        <v>90.609399999999994</v>
      </c>
      <c r="P118" s="84">
        <f>[1]!srE2LETe(P$9,$K118,0)</f>
        <v>100.21379999999999</v>
      </c>
      <c r="Q118" s="84" t="e">
        <f>[1]!srE2LETe(Q$9,$K118,0)</f>
        <v>#VALUE!</v>
      </c>
      <c r="R118" s="84" t="e">
        <f>[1]!srE2LETe(R$9,$K118,0)</f>
        <v>#VALUE!</v>
      </c>
      <c r="S118" s="84" t="e">
        <f>[1]!srE2LETe(S$9,$K118,0)</f>
        <v>#VALUE!</v>
      </c>
      <c r="T118" s="84" t="e">
        <f>[1]!srE2LETe(T$9,$K118,0)</f>
        <v>#VALUE!</v>
      </c>
      <c r="U118" s="85" t="e">
        <f>[1]!srE2LETe(U$9,$K118,0)</f>
        <v>#VALUE!</v>
      </c>
    </row>
    <row r="119" spans="11:21">
      <c r="K119" s="26">
        <v>10</v>
      </c>
      <c r="L119" s="84">
        <f>[1]!srE2LETe(L$9,$K119,0)</f>
        <v>11.17</v>
      </c>
      <c r="M119" s="84">
        <f>[1]!srE2LETe(M$9,$K119,0)</f>
        <v>35.841999999999999</v>
      </c>
      <c r="N119" s="84">
        <f>[1]!srE2LETe(N$9,$K119,0)</f>
        <v>67.287999999999997</v>
      </c>
      <c r="O119" s="84">
        <f>[1]!srE2LETe(O$9,$K119,0)</f>
        <v>88.536000000000001</v>
      </c>
      <c r="P119" s="84">
        <f>[1]!srE2LETe(P$9,$K119,0)</f>
        <v>98.200500000000005</v>
      </c>
      <c r="Q119" s="84" t="e">
        <f>[1]!srE2LETe(Q$9,$K119,0)</f>
        <v>#VALUE!</v>
      </c>
      <c r="R119" s="84" t="e">
        <f>[1]!srE2LETe(R$9,$K119,0)</f>
        <v>#VALUE!</v>
      </c>
      <c r="S119" s="84" t="e">
        <f>[1]!srE2LETe(S$9,$K119,0)</f>
        <v>#VALUE!</v>
      </c>
      <c r="T119" s="84" t="e">
        <f>[1]!srE2LETe(T$9,$K119,0)</f>
        <v>#VALUE!</v>
      </c>
      <c r="U119" s="85" t="e">
        <f>[1]!srE2LETe(U$9,$K119,0)</f>
        <v>#VALUE!</v>
      </c>
    </row>
    <row r="120" spans="11:21">
      <c r="K120" s="26">
        <v>20</v>
      </c>
      <c r="L120" s="84">
        <f>[1]!srE2LETe(L$9,$K120,0)</f>
        <v>6.9169999999999998</v>
      </c>
      <c r="M120" s="84">
        <f>[1]!srE2LETe(M$9,$K120,0)</f>
        <v>23.84</v>
      </c>
      <c r="N120" s="84">
        <f>[1]!srE2LETe(N$9,$K120,0)</f>
        <v>48.619599999999998</v>
      </c>
      <c r="O120" s="84">
        <f>[1]!srE2LETe(O$9,$K120,0)</f>
        <v>71.086399999999998</v>
      </c>
      <c r="P120" s="84">
        <f>[1]!srE2LETe(P$9,$K120,0)</f>
        <v>78.7624</v>
      </c>
      <c r="Q120" s="84" t="e">
        <f>[1]!srE2LETe(Q$9,$K120,0)</f>
        <v>#VALUE!</v>
      </c>
      <c r="R120" s="84" t="e">
        <f>[1]!srE2LETe(R$9,$K120,0)</f>
        <v>#VALUE!</v>
      </c>
      <c r="S120" s="84" t="e">
        <f>[1]!srE2LETe(S$9,$K120,0)</f>
        <v>#VALUE!</v>
      </c>
      <c r="T120" s="84" t="e">
        <f>[1]!srE2LETe(T$9,$K120,0)</f>
        <v>#VALUE!</v>
      </c>
      <c r="U120" s="85" t="e">
        <f>[1]!srE2LETe(U$9,$K120,0)</f>
        <v>#VALUE!</v>
      </c>
    </row>
    <row r="121" spans="11:21">
      <c r="K121" s="26">
        <v>30</v>
      </c>
      <c r="L121" s="84">
        <f>[1]!srE2LETe(L$9,$K121,0)</f>
        <v>5.3410000000000002</v>
      </c>
      <c r="M121" s="84">
        <f>[1]!srE2LETe(M$9,$K121,0)</f>
        <v>18.790399999999998</v>
      </c>
      <c r="N121" s="84">
        <f>[1]!srE2LETe(N$9,$K121,0)</f>
        <v>39.372</v>
      </c>
      <c r="O121" s="84">
        <f>[1]!srE2LETe(O$9,$K121,0)</f>
        <v>61.276599999999995</v>
      </c>
      <c r="P121" s="84">
        <f>[1]!srE2LETe(P$9,$K121,0)</f>
        <v>67.204999999999998</v>
      </c>
      <c r="Q121" s="84" t="e">
        <f>[1]!srE2LETe(Q$9,$K121,0)</f>
        <v>#VALUE!</v>
      </c>
      <c r="R121" s="84" t="e">
        <f>[1]!srE2LETe(R$9,$K121,0)</f>
        <v>#VALUE!</v>
      </c>
      <c r="S121" s="84" t="e">
        <f>[1]!srE2LETe(S$9,$K121,0)</f>
        <v>#VALUE!</v>
      </c>
      <c r="T121" s="84" t="e">
        <f>[1]!srE2LETe(T$9,$K121,0)</f>
        <v>#VALUE!</v>
      </c>
      <c r="U121" s="85" t="e">
        <f>[1]!srE2LETe(U$9,$K121,0)</f>
        <v>#VALUE!</v>
      </c>
    </row>
    <row r="122" spans="11:21">
      <c r="K122" s="26">
        <v>50</v>
      </c>
      <c r="L122" s="84">
        <f>[1]!srE2LETe(L$9,$K122,0)</f>
        <v>3.6560000000000001</v>
      </c>
      <c r="M122" s="84">
        <f>[1]!srE2LETe(M$9,$K122,0)</f>
        <v>13.274000000000001</v>
      </c>
      <c r="N122" s="84">
        <f>[1]!srE2LETe(N$9,$K122,0)</f>
        <v>28.506</v>
      </c>
      <c r="O122" s="84">
        <f>[1]!srE2LETe(O$9,$K122,0)</f>
        <v>46.087999999999994</v>
      </c>
      <c r="P122" s="84">
        <f>[1]!srE2LETe(P$9,$K122,0)</f>
        <v>52.378499999999995</v>
      </c>
      <c r="Q122" s="84" t="e">
        <f>[1]!srE2LETe(Q$9,$K122,0)</f>
        <v>#VALUE!</v>
      </c>
      <c r="R122" s="84" t="e">
        <f>[1]!srE2LETe(R$9,$K122,0)</f>
        <v>#VALUE!</v>
      </c>
      <c r="S122" s="84" t="e">
        <f>[1]!srE2LETe(S$9,$K122,0)</f>
        <v>#VALUE!</v>
      </c>
      <c r="T122" s="84" t="e">
        <f>[1]!srE2LETe(T$9,$K122,0)</f>
        <v>#VALUE!</v>
      </c>
      <c r="U122" s="85" t="e">
        <f>[1]!srE2LETe(U$9,$K122,0)</f>
        <v>#VALUE!</v>
      </c>
    </row>
    <row r="123" spans="11:21">
      <c r="K123" s="26">
        <v>80</v>
      </c>
      <c r="L123" s="84">
        <f>[1]!srE2LETe(L$9,$K123,0)</f>
        <v>2.5466000000000002</v>
      </c>
      <c r="M123" s="84">
        <f>[1]!srE2LETe(M$9,$K123,0)</f>
        <v>9.5161999999999995</v>
      </c>
      <c r="N123" s="84">
        <f>[1]!srE2LETe(N$9,$K123,0)</f>
        <v>20.803999999999998</v>
      </c>
      <c r="O123" s="84">
        <f>[1]!srE2LETe(O$9,$K123,0)</f>
        <v>34.53</v>
      </c>
      <c r="P123" s="84">
        <f>[1]!srE2LETe(P$9,$K123,0)</f>
        <v>40.1096</v>
      </c>
      <c r="Q123" s="84" t="e">
        <f>[1]!srE2LETe(Q$9,$K123,0)</f>
        <v>#VALUE!</v>
      </c>
      <c r="R123" s="84" t="e">
        <f>[1]!srE2LETe(R$9,$K123,0)</f>
        <v>#VALUE!</v>
      </c>
      <c r="S123" s="84" t="e">
        <f>[1]!srE2LETe(S$9,$K123,0)</f>
        <v>#VALUE!</v>
      </c>
      <c r="T123" s="84" t="e">
        <f>[1]!srE2LETe(T$9,$K123,0)</f>
        <v>#VALUE!</v>
      </c>
      <c r="U123" s="85" t="e">
        <f>[1]!srE2LETe(U$9,$K123,0)</f>
        <v>#VALUE!</v>
      </c>
    </row>
    <row r="124" spans="11:21">
      <c r="K124" s="26">
        <v>100</v>
      </c>
      <c r="L124" s="84">
        <f>[1]!srE2LETe(L$9,$K124,0)</f>
        <v>2.1520000000000001</v>
      </c>
      <c r="M124" s="84">
        <f>[1]!srE2LETe(M$9,$K124,0)</f>
        <v>8.1508000000000003</v>
      </c>
      <c r="N124" s="84">
        <f>[1]!srE2LETe(N$9,$K124,0)</f>
        <v>17.884</v>
      </c>
      <c r="O124" s="84">
        <f>[1]!srE2LETe(O$9,$K124,0)</f>
        <v>29.993500000000001</v>
      </c>
      <c r="P124" s="84">
        <f>[1]!srE2LETe(P$9,$K124,0)</f>
        <v>35.1205</v>
      </c>
      <c r="Q124" s="84" t="e">
        <f>[1]!srE2LETe(Q$9,$K124,0)</f>
        <v>#VALUE!</v>
      </c>
      <c r="R124" s="84" t="e">
        <f>[1]!srE2LETe(R$9,$K124,0)</f>
        <v>#VALUE!</v>
      </c>
      <c r="S124" s="84" t="e">
        <f>[1]!srE2LETe(S$9,$K124,0)</f>
        <v>#VALUE!</v>
      </c>
      <c r="T124" s="84" t="e">
        <f>[1]!srE2LETe(T$9,$K124,0)</f>
        <v>#VALUE!</v>
      </c>
      <c r="U124" s="85" t="e">
        <f>[1]!srE2LETe(U$9,$K124,0)</f>
        <v>#VALUE!</v>
      </c>
    </row>
    <row r="125" spans="11:21">
      <c r="K125" s="26">
        <v>200</v>
      </c>
      <c r="L125" s="84">
        <f>[1]!srE2LETe(L$9,$K125,0)</f>
        <v>1.327</v>
      </c>
      <c r="M125" s="84">
        <f>[1]!srE2LETe(M$9,$K125,0)</f>
        <v>5.1003999999999996</v>
      </c>
      <c r="N125" s="84">
        <f>[1]!srE2LETe(N$9,$K125,0)</f>
        <v>11.424800000000001</v>
      </c>
      <c r="O125" s="84">
        <f>[1]!srE2LETe(O$9,$K125,0)</f>
        <v>19.640799999999999</v>
      </c>
      <c r="P125" s="84">
        <f>[1]!srE2LETe(P$9,$K125,0)</f>
        <v>23.296399999999998</v>
      </c>
      <c r="Q125" s="84" t="e">
        <f>[1]!srE2LETe(Q$9,$K125,0)</f>
        <v>#VALUE!</v>
      </c>
      <c r="R125" s="84" t="e">
        <f>[1]!srE2LETe(R$9,$K125,0)</f>
        <v>#VALUE!</v>
      </c>
      <c r="S125" s="84" t="e">
        <f>[1]!srE2LETe(S$9,$K125,0)</f>
        <v>#VALUE!</v>
      </c>
      <c r="T125" s="84" t="e">
        <f>[1]!srE2LETe(T$9,$K125,0)</f>
        <v>#VALUE!</v>
      </c>
      <c r="U125" s="85" t="e">
        <f>[1]!srE2LETe(U$9,$K125,0)</f>
        <v>#VALUE!</v>
      </c>
    </row>
    <row r="126" spans="11:21">
      <c r="K126" s="26">
        <v>300</v>
      </c>
      <c r="L126" s="84">
        <f>[1]!srE2LETe(L$9,$K126,0)</f>
        <v>1.0389999999999999</v>
      </c>
      <c r="M126" s="84">
        <f>[1]!srE2LETe(M$9,$K126,0)</f>
        <v>4.0179199999999993</v>
      </c>
      <c r="N126" s="84">
        <f>[1]!srE2LETe(N$9,$K126,0)</f>
        <v>9.0398800000000001</v>
      </c>
      <c r="O126" s="84">
        <f>[1]!srE2LETe(O$9,$K126,0)</f>
        <v>15.712</v>
      </c>
      <c r="P126" s="84">
        <f>[1]!srE2LETe(P$9,$K126,0)</f>
        <v>18.741199999999999</v>
      </c>
      <c r="Q126" s="84" t="e">
        <f>[1]!srE2LETe(Q$9,$K126,0)</f>
        <v>#VALUE!</v>
      </c>
      <c r="R126" s="84" t="e">
        <f>[1]!srE2LETe(R$9,$K126,0)</f>
        <v>#VALUE!</v>
      </c>
      <c r="S126" s="84" t="e">
        <f>[1]!srE2LETe(S$9,$K126,0)</f>
        <v>#VALUE!</v>
      </c>
      <c r="T126" s="84" t="e">
        <f>[1]!srE2LETe(T$9,$K126,0)</f>
        <v>#VALUE!</v>
      </c>
      <c r="U126" s="85" t="e">
        <f>[1]!srE2LETe(U$9,$K126,0)</f>
        <v>#VALUE!</v>
      </c>
    </row>
    <row r="127" spans="11:21">
      <c r="K127" s="26">
        <v>500</v>
      </c>
      <c r="L127" s="84">
        <f>[1]!srE2LETe(L$9,$K127,0)</f>
        <v>0.80910000000000004</v>
      </c>
      <c r="M127" s="84">
        <f>[1]!srE2LETe(M$9,$K127,0)</f>
        <v>3.1469999999999998</v>
      </c>
      <c r="N127" s="84">
        <f>[1]!srE2LETe(N$9,$K127,0)</f>
        <v>7.1055999999999999</v>
      </c>
      <c r="O127" s="84">
        <f>[1]!srE2LETe(O$9,$K127,0)</f>
        <v>12.435500000000001</v>
      </c>
      <c r="P127" s="84">
        <f>[1]!srE2LETe(P$9,$K127,0)</f>
        <v>14.896000000000001</v>
      </c>
      <c r="Q127" s="84" t="e">
        <f>[1]!srE2LETe(Q$9,$K127,0)</f>
        <v>#VALUE!</v>
      </c>
      <c r="R127" s="84" t="e">
        <f>[1]!srE2LETe(R$9,$K127,0)</f>
        <v>#VALUE!</v>
      </c>
      <c r="S127" s="84" t="e">
        <f>[1]!srE2LETe(S$9,$K127,0)</f>
        <v>#VALUE!</v>
      </c>
      <c r="T127" s="84" t="e">
        <f>[1]!srE2LETe(T$9,$K127,0)</f>
        <v>#VALUE!</v>
      </c>
      <c r="U127" s="85" t="e">
        <f>[1]!srE2LETe(U$9,$K127,0)</f>
        <v>#VALUE!</v>
      </c>
    </row>
    <row r="128" spans="11:21">
      <c r="K128" s="26">
        <v>800</v>
      </c>
      <c r="L128" s="84">
        <f>[1]!srE2LETe(L$9,$K128,0)</f>
        <v>0.68791999999999998</v>
      </c>
      <c r="M128" s="84">
        <f>[1]!srE2LETe(M$9,$K128,0)</f>
        <v>2.6806800000000002</v>
      </c>
      <c r="N128" s="84">
        <f>[1]!srE2LETe(N$9,$K128,0)</f>
        <v>6.0767600000000002</v>
      </c>
      <c r="O128" s="84">
        <f>[1]!srE2LETe(O$9,$K128,0)</f>
        <v>10.6736</v>
      </c>
      <c r="P128" s="84">
        <f>[1]!srE2LETe(P$9,$K128,0)</f>
        <v>12.8028</v>
      </c>
      <c r="Q128" s="84" t="e">
        <f>[1]!srE2LETe(Q$9,$K128,0)</f>
        <v>#VALUE!</v>
      </c>
      <c r="R128" s="84" t="e">
        <f>[1]!srE2LETe(R$9,$K128,0)</f>
        <v>#VALUE!</v>
      </c>
      <c r="S128" s="84" t="e">
        <f>[1]!srE2LETe(S$9,$K128,0)</f>
        <v>#VALUE!</v>
      </c>
      <c r="T128" s="84" t="e">
        <f>[1]!srE2LETe(T$9,$K128,0)</f>
        <v>#VALUE!</v>
      </c>
      <c r="U128" s="85" t="e">
        <f>[1]!srE2LETe(U$9,$K128,0)</f>
        <v>#VALUE!</v>
      </c>
    </row>
    <row r="129" spans="3:21">
      <c r="K129" s="27">
        <v>900</v>
      </c>
      <c r="L129" s="86">
        <f>[1]!srE2LETe(L$9,$K129,0)</f>
        <v>0.66758000000000006</v>
      </c>
      <c r="M129" s="86">
        <f>[1]!srE2LETe(M$9,$K129,0)</f>
        <v>2.6050800000000001</v>
      </c>
      <c r="N129" s="86">
        <f>[1]!srE2LETe(N$9,$K129,0)</f>
        <v>5.90076</v>
      </c>
      <c r="O129" s="86">
        <f>[1]!srE2LETe(O$9,$K129,0)</f>
        <v>10.3794</v>
      </c>
      <c r="P129" s="86">
        <f>[1]!srE2LETe(P$9,$K129,0)</f>
        <v>12.453200000000001</v>
      </c>
      <c r="Q129" s="86" t="e">
        <f>[1]!srE2LETe(Q$9,$K129,0)</f>
        <v>#VALUE!</v>
      </c>
      <c r="R129" s="86" t="e">
        <f>[1]!srE2LETe(R$9,$K129,0)</f>
        <v>#VALUE!</v>
      </c>
      <c r="S129" s="86" t="e">
        <f>[1]!srE2LETe(S$9,$K129,0)</f>
        <v>#VALUE!</v>
      </c>
      <c r="T129" s="86" t="e">
        <f>[1]!srE2LETe(T$9,$K129,0)</f>
        <v>#VALUE!</v>
      </c>
      <c r="U129" s="87" t="e">
        <f>[1]!srE2LETe(U$9,$K129,0)</f>
        <v>#VALUE!</v>
      </c>
    </row>
    <row r="131" spans="3:21">
      <c r="K131" s="43" t="s">
        <v>72</v>
      </c>
      <c r="L131" s="44">
        <v>1</v>
      </c>
      <c r="M131" s="44">
        <v>2</v>
      </c>
      <c r="N131" s="44">
        <v>3</v>
      </c>
      <c r="O131" s="44">
        <v>4</v>
      </c>
      <c r="P131" s="44">
        <v>5</v>
      </c>
      <c r="Q131" s="44">
        <v>6</v>
      </c>
      <c r="R131" s="44">
        <v>7</v>
      </c>
      <c r="S131" s="44">
        <v>8</v>
      </c>
      <c r="T131" s="44">
        <v>9</v>
      </c>
      <c r="U131" s="45">
        <v>10</v>
      </c>
    </row>
    <row r="132" spans="3:21">
      <c r="C132" s="2" t="s">
        <v>77</v>
      </c>
      <c r="K132" s="46" t="s">
        <v>78</v>
      </c>
      <c r="L132" s="72">
        <f>[1]!srMaxLETn(L$9,0)</f>
        <v>3.355</v>
      </c>
      <c r="M132" s="72">
        <f>[1]!srMaxLETn(M$9,0)</f>
        <v>7.1230000000000002</v>
      </c>
      <c r="N132" s="72">
        <f>[1]!srMaxLETn(N$9,0)</f>
        <v>10.68</v>
      </c>
      <c r="O132" s="72">
        <f>[1]!srMaxLETn(O$9,0)</f>
        <v>14.21</v>
      </c>
      <c r="P132" s="72">
        <f>[1]!srMaxLETn(P$9,0)</f>
        <v>15.3</v>
      </c>
      <c r="Q132" s="72" t="e">
        <f>[1]!srMaxLETn(Q$9,0)</f>
        <v>#VALUE!</v>
      </c>
      <c r="R132" s="72" t="e">
        <f>[1]!srMaxLETn(R$9,0)</f>
        <v>#VALUE!</v>
      </c>
      <c r="S132" s="72" t="e">
        <f>[1]!srMaxLETn(S$9,0)</f>
        <v>#VALUE!</v>
      </c>
      <c r="T132" s="72" t="e">
        <f>[1]!srMaxLETn(T$9,0)</f>
        <v>#VALUE!</v>
      </c>
      <c r="U132" s="73" t="e">
        <f>[1]!srMaxLETn(U$9,0)</f>
        <v>#VALUE!</v>
      </c>
    </row>
    <row r="133" spans="3:21">
      <c r="K133" s="46" t="s">
        <v>67</v>
      </c>
      <c r="L133" s="47">
        <f>MAX(L136:L179)</f>
        <v>3.3530000000000002</v>
      </c>
      <c r="M133" s="47">
        <f t="shared" ref="M133:U133" si="7">MAX(M136:M179)</f>
        <v>7.12188</v>
      </c>
      <c r="N133" s="47">
        <f t="shared" si="7"/>
        <v>10.636000000000001</v>
      </c>
      <c r="O133" s="47">
        <f t="shared" si="7"/>
        <v>14.175599999999999</v>
      </c>
      <c r="P133" s="47">
        <f t="shared" si="7"/>
        <v>15.284799999999999</v>
      </c>
      <c r="Q133" s="47" t="e">
        <f t="shared" si="7"/>
        <v>#VALUE!</v>
      </c>
      <c r="R133" s="47" t="e">
        <f t="shared" si="7"/>
        <v>#VALUE!</v>
      </c>
      <c r="S133" s="47" t="e">
        <f t="shared" si="7"/>
        <v>#VALUE!</v>
      </c>
      <c r="T133" s="47" t="e">
        <f t="shared" si="7"/>
        <v>#VALUE!</v>
      </c>
      <c r="U133" s="47" t="e">
        <f t="shared" si="7"/>
        <v>#VALUE!</v>
      </c>
    </row>
    <row r="134" spans="3:21">
      <c r="D134" s="2" t="s">
        <v>68</v>
      </c>
      <c r="K134" s="48" t="s">
        <v>69</v>
      </c>
      <c r="L134" s="89" t="str">
        <f>IF(L132&gt;=L133,"ok","ERR")</f>
        <v>ok</v>
      </c>
      <c r="M134" s="89" t="str">
        <f t="shared" ref="M134:U134" si="8">IF(M132&gt;=M133,"ok","ERR")</f>
        <v>ok</v>
      </c>
      <c r="N134" s="89" t="str">
        <f t="shared" si="8"/>
        <v>ok</v>
      </c>
      <c r="O134" s="89" t="str">
        <f t="shared" si="8"/>
        <v>ok</v>
      </c>
      <c r="P134" s="89" t="str">
        <f t="shared" si="8"/>
        <v>ok</v>
      </c>
      <c r="Q134" s="89" t="e">
        <f t="shared" si="8"/>
        <v>#VALUE!</v>
      </c>
      <c r="R134" s="89" t="e">
        <f t="shared" si="8"/>
        <v>#VALUE!</v>
      </c>
      <c r="S134" s="89" t="e">
        <f t="shared" si="8"/>
        <v>#VALUE!</v>
      </c>
      <c r="T134" s="89" t="e">
        <f t="shared" si="8"/>
        <v>#VALUE!</v>
      </c>
      <c r="U134" s="89" t="e">
        <f t="shared" si="8"/>
        <v>#VALUE!</v>
      </c>
    </row>
    <row r="135" spans="3:21">
      <c r="K135" s="36" t="s">
        <v>70</v>
      </c>
      <c r="L135" s="49" t="s">
        <v>79</v>
      </c>
      <c r="M135" s="29"/>
      <c r="N135" s="29"/>
      <c r="O135" s="29"/>
      <c r="P135" s="29"/>
      <c r="Q135" s="50"/>
      <c r="R135" s="29"/>
      <c r="S135" s="29"/>
      <c r="T135" s="29"/>
      <c r="U135" s="37"/>
    </row>
    <row r="136" spans="3:21">
      <c r="K136" s="26">
        <v>1E-4</v>
      </c>
      <c r="L136" s="84">
        <f>[1]!srE2LETn(L$9,$K136,0)</f>
        <v>2.867</v>
      </c>
      <c r="M136" s="84">
        <f>[1]!srE2LETn(M$9,$K136,0)</f>
        <v>5.242</v>
      </c>
      <c r="N136" s="84">
        <f>[1]!srE2LETn(N$9,$K136,0)</f>
        <v>6.9948000000000006</v>
      </c>
      <c r="O136" s="84">
        <f>[1]!srE2LETn(O$9,$K136,0)</f>
        <v>8.4079000000000015</v>
      </c>
      <c r="P136" s="84">
        <f>[1]!srE2LETn(P$9,$K136,0)</f>
        <v>8.79345</v>
      </c>
      <c r="Q136" s="84" t="e">
        <f>[1]!srE2LETn(Q$9,$K136,0)</f>
        <v>#VALUE!</v>
      </c>
      <c r="R136" s="84" t="e">
        <f>[1]!srE2LETn(R$9,$K136,0)</f>
        <v>#VALUE!</v>
      </c>
      <c r="S136" s="84" t="e">
        <f>[1]!srE2LETn(S$9,$K136,0)</f>
        <v>#VALUE!</v>
      </c>
      <c r="T136" s="84" t="e">
        <f>[1]!srE2LETn(T$9,$K136,0)</f>
        <v>#VALUE!</v>
      </c>
      <c r="U136" s="85" t="e">
        <f>[1]!srE2LETn(U$9,$K136,0)</f>
        <v>#VALUE!</v>
      </c>
    </row>
    <row r="137" spans="3:21">
      <c r="K137" s="26">
        <v>2.0000000000000001E-4</v>
      </c>
      <c r="L137" s="84">
        <f>[1]!srE2LETn(L$9,$K137,0)</f>
        <v>3.202</v>
      </c>
      <c r="M137" s="84">
        <f>[1]!srE2LETn(M$9,$K137,0)</f>
        <v>6.1574</v>
      </c>
      <c r="N137" s="84">
        <f>[1]!srE2LETn(N$9,$K137,0)</f>
        <v>8.4515200000000004</v>
      </c>
      <c r="O137" s="84">
        <f>[1]!srE2LETn(O$9,$K137,0)</f>
        <v>10.375999999999999</v>
      </c>
      <c r="P137" s="84">
        <f>[1]!srE2LETn(P$9,$K137,0)</f>
        <v>10.912000000000001</v>
      </c>
      <c r="Q137" s="84" t="e">
        <f>[1]!srE2LETn(Q$9,$K137,0)</f>
        <v>#VALUE!</v>
      </c>
      <c r="R137" s="84" t="e">
        <f>[1]!srE2LETn(R$9,$K137,0)</f>
        <v>#VALUE!</v>
      </c>
      <c r="S137" s="84" t="e">
        <f>[1]!srE2LETn(S$9,$K137,0)</f>
        <v>#VALUE!</v>
      </c>
      <c r="T137" s="84" t="e">
        <f>[1]!srE2LETn(T$9,$K137,0)</f>
        <v>#VALUE!</v>
      </c>
      <c r="U137" s="85" t="e">
        <f>[1]!srE2LETn(U$9,$K137,0)</f>
        <v>#VALUE!</v>
      </c>
    </row>
    <row r="138" spans="3:21">
      <c r="K138" s="26">
        <v>2.9999999999999997E-4</v>
      </c>
      <c r="L138" s="84">
        <f>[1]!srE2LETn(L$9,$K138,0)</f>
        <v>3.3180000000000001</v>
      </c>
      <c r="M138" s="84">
        <f>[1]!srE2LETn(M$9,$K138,0)</f>
        <v>6.5971199999999994</v>
      </c>
      <c r="N138" s="84">
        <f>[1]!srE2LETn(N$9,$K138,0)</f>
        <v>9.2292799999999993</v>
      </c>
      <c r="O138" s="84">
        <f>[1]!srE2LETn(O$9,$K138,0)</f>
        <v>11.484999999999999</v>
      </c>
      <c r="P138" s="84">
        <f>[1]!srE2LETn(P$9,$K138,0)</f>
        <v>12.123199999999999</v>
      </c>
      <c r="Q138" s="84" t="e">
        <f>[1]!srE2LETn(Q$9,$K138,0)</f>
        <v>#VALUE!</v>
      </c>
      <c r="R138" s="84" t="e">
        <f>[1]!srE2LETn(R$9,$K138,0)</f>
        <v>#VALUE!</v>
      </c>
      <c r="S138" s="84" t="e">
        <f>[1]!srE2LETn(S$9,$K138,0)</f>
        <v>#VALUE!</v>
      </c>
      <c r="T138" s="84" t="e">
        <f>[1]!srE2LETn(T$9,$K138,0)</f>
        <v>#VALUE!</v>
      </c>
      <c r="U138" s="85" t="e">
        <f>[1]!srE2LETn(U$9,$K138,0)</f>
        <v>#VALUE!</v>
      </c>
    </row>
    <row r="139" spans="3:21">
      <c r="K139" s="26">
        <v>4.0000000000000002E-4</v>
      </c>
      <c r="L139" s="84">
        <f>[1]!srE2LETn(L$9,$K139,0)</f>
        <v>3.3530000000000002</v>
      </c>
      <c r="M139" s="84">
        <f>[1]!srE2LETn(M$9,$K139,0)</f>
        <v>6.8422000000000001</v>
      </c>
      <c r="N139" s="84">
        <f>[1]!srE2LETn(N$9,$K139,0)</f>
        <v>9.7104400000000002</v>
      </c>
      <c r="O139" s="84">
        <f>[1]!srE2LETn(O$9,$K139,0)</f>
        <v>12.206799999999999</v>
      </c>
      <c r="P139" s="84">
        <f>[1]!srE2LETn(P$9,$K139,0)</f>
        <v>12.9168</v>
      </c>
      <c r="Q139" s="84" t="e">
        <f>[1]!srE2LETn(Q$9,$K139,0)</f>
        <v>#VALUE!</v>
      </c>
      <c r="R139" s="84" t="e">
        <f>[1]!srE2LETn(R$9,$K139,0)</f>
        <v>#VALUE!</v>
      </c>
      <c r="S139" s="84" t="e">
        <f>[1]!srE2LETn(S$9,$K139,0)</f>
        <v>#VALUE!</v>
      </c>
      <c r="T139" s="84" t="e">
        <f>[1]!srE2LETn(T$9,$K139,0)</f>
        <v>#VALUE!</v>
      </c>
      <c r="U139" s="85" t="e">
        <f>[1]!srE2LETn(U$9,$K139,0)</f>
        <v>#VALUE!</v>
      </c>
    </row>
    <row r="140" spans="3:21">
      <c r="K140" s="26">
        <v>5.0000000000000001E-4</v>
      </c>
      <c r="L140" s="84">
        <f>[1]!srE2LETn(L$9,$K140,0)</f>
        <v>3.3490000000000002</v>
      </c>
      <c r="M140" s="84">
        <f>[1]!srE2LETn(M$9,$K140,0)</f>
        <v>6.9837999999999996</v>
      </c>
      <c r="N140" s="84">
        <f>[1]!srE2LETn(N$9,$K140,0)</f>
        <v>10.029999999999999</v>
      </c>
      <c r="O140" s="84">
        <f>[1]!srE2LETn(O$9,$K140,0)</f>
        <v>12.721500000000001</v>
      </c>
      <c r="P140" s="84">
        <f>[1]!srE2LETn(P$9,$K140,0)</f>
        <v>13.491</v>
      </c>
      <c r="Q140" s="84" t="e">
        <f>[1]!srE2LETn(Q$9,$K140,0)</f>
        <v>#VALUE!</v>
      </c>
      <c r="R140" s="84" t="e">
        <f>[1]!srE2LETn(R$9,$K140,0)</f>
        <v>#VALUE!</v>
      </c>
      <c r="S140" s="84" t="e">
        <f>[1]!srE2LETn(S$9,$K140,0)</f>
        <v>#VALUE!</v>
      </c>
      <c r="T140" s="84" t="e">
        <f>[1]!srE2LETn(T$9,$K140,0)</f>
        <v>#VALUE!</v>
      </c>
      <c r="U140" s="85" t="e">
        <f>[1]!srE2LETn(U$9,$K140,0)</f>
        <v>#VALUE!</v>
      </c>
    </row>
    <row r="141" spans="3:21">
      <c r="K141" s="26">
        <v>5.9999999999999995E-4</v>
      </c>
      <c r="L141" s="84">
        <f>[1]!srE2LETn(L$9,$K141,0)</f>
        <v>3.3246000000000002</v>
      </c>
      <c r="M141" s="84">
        <f>[1]!srE2LETn(M$9,$K141,0)</f>
        <v>7.0673200000000005</v>
      </c>
      <c r="N141" s="84">
        <f>[1]!srE2LETn(N$9,$K141,0)</f>
        <v>10.257199999999999</v>
      </c>
      <c r="O141" s="84">
        <f>[1]!srE2LETn(O$9,$K141,0)</f>
        <v>13.103400000000001</v>
      </c>
      <c r="P141" s="84">
        <f>[1]!srE2LETn(P$9,$K141,0)</f>
        <v>13.924000000000001</v>
      </c>
      <c r="Q141" s="84" t="e">
        <f>[1]!srE2LETn(Q$9,$K141,0)</f>
        <v>#VALUE!</v>
      </c>
      <c r="R141" s="84" t="e">
        <f>[1]!srE2LETn(R$9,$K141,0)</f>
        <v>#VALUE!</v>
      </c>
      <c r="S141" s="84" t="e">
        <f>[1]!srE2LETn(S$9,$K141,0)</f>
        <v>#VALUE!</v>
      </c>
      <c r="T141" s="84" t="e">
        <f>[1]!srE2LETn(T$9,$K141,0)</f>
        <v>#VALUE!</v>
      </c>
      <c r="U141" s="85" t="e">
        <f>[1]!srE2LETn(U$9,$K141,0)</f>
        <v>#VALUE!</v>
      </c>
    </row>
    <row r="142" spans="3:21">
      <c r="K142" s="26">
        <v>6.9999999999999999E-4</v>
      </c>
      <c r="L142" s="84">
        <f>[1]!srE2LETn(L$9,$K142,0)</f>
        <v>3.2890000000000001</v>
      </c>
      <c r="M142" s="84">
        <f>[1]!srE2LETn(M$9,$K142,0)</f>
        <v>7.1076800000000002</v>
      </c>
      <c r="N142" s="84">
        <f>[1]!srE2LETn(N$9,$K142,0)</f>
        <v>10.4116</v>
      </c>
      <c r="O142" s="84">
        <f>[1]!srE2LETn(O$9,$K142,0)</f>
        <v>13.383799999999999</v>
      </c>
      <c r="P142" s="84">
        <f>[1]!srE2LETn(P$9,$K142,0)</f>
        <v>14.2485</v>
      </c>
      <c r="Q142" s="84" t="e">
        <f>[1]!srE2LETn(Q$9,$K142,0)</f>
        <v>#VALUE!</v>
      </c>
      <c r="R142" s="84" t="e">
        <f>[1]!srE2LETn(R$9,$K142,0)</f>
        <v>#VALUE!</v>
      </c>
      <c r="S142" s="84" t="e">
        <f>[1]!srE2LETn(S$9,$K142,0)</f>
        <v>#VALUE!</v>
      </c>
      <c r="T142" s="84" t="e">
        <f>[1]!srE2LETn(T$9,$K142,0)</f>
        <v>#VALUE!</v>
      </c>
      <c r="U142" s="85" t="e">
        <f>[1]!srE2LETn(U$9,$K142,0)</f>
        <v>#VALUE!</v>
      </c>
    </row>
    <row r="143" spans="3:21">
      <c r="K143" s="26">
        <v>8.0000000000000004E-4</v>
      </c>
      <c r="L143" s="84">
        <f>[1]!srE2LETn(L$9,$K143,0)</f>
        <v>3.2465999999999999</v>
      </c>
      <c r="M143" s="84">
        <f>[1]!srE2LETn(M$9,$K143,0)</f>
        <v>7.12188</v>
      </c>
      <c r="N143" s="84">
        <f>[1]!srE2LETn(N$9,$K143,0)</f>
        <v>10.519200000000001</v>
      </c>
      <c r="O143" s="84">
        <f>[1]!srE2LETn(O$9,$K143,0)</f>
        <v>13.608000000000001</v>
      </c>
      <c r="P143" s="84">
        <f>[1]!srE2LETn(P$9,$K143,0)</f>
        <v>14.501199999999999</v>
      </c>
      <c r="Q143" s="84" t="e">
        <f>[1]!srE2LETn(Q$9,$K143,0)</f>
        <v>#VALUE!</v>
      </c>
      <c r="R143" s="84" t="e">
        <f>[1]!srE2LETn(R$9,$K143,0)</f>
        <v>#VALUE!</v>
      </c>
      <c r="S143" s="84" t="e">
        <f>[1]!srE2LETn(S$9,$K143,0)</f>
        <v>#VALUE!</v>
      </c>
      <c r="T143" s="84" t="e">
        <f>[1]!srE2LETn(T$9,$K143,0)</f>
        <v>#VALUE!</v>
      </c>
      <c r="U143" s="85" t="e">
        <f>[1]!srE2LETn(U$9,$K143,0)</f>
        <v>#VALUE!</v>
      </c>
    </row>
    <row r="144" spans="3:21">
      <c r="K144" s="26">
        <v>8.9999999999999998E-4</v>
      </c>
      <c r="L144" s="84">
        <f>[1]!srE2LETn(L$9,$K144,0)</f>
        <v>3.2010000000000001</v>
      </c>
      <c r="M144" s="84">
        <f>[1]!srE2LETn(M$9,$K144,0)</f>
        <v>7.1157200000000005</v>
      </c>
      <c r="N144" s="84">
        <f>[1]!srE2LETn(N$9,$K144,0)</f>
        <v>10.593999999999999</v>
      </c>
      <c r="O144" s="84">
        <f>[1]!srE2LETn(O$9,$K144,0)</f>
        <v>13.773199999999999</v>
      </c>
      <c r="P144" s="84">
        <f>[1]!srE2LETn(P$9,$K144,0)</f>
        <v>14.6957</v>
      </c>
      <c r="Q144" s="84" t="e">
        <f>[1]!srE2LETn(Q$9,$K144,0)</f>
        <v>#VALUE!</v>
      </c>
      <c r="R144" s="84" t="e">
        <f>[1]!srE2LETn(R$9,$K144,0)</f>
        <v>#VALUE!</v>
      </c>
      <c r="S144" s="84" t="e">
        <f>[1]!srE2LETn(S$9,$K144,0)</f>
        <v>#VALUE!</v>
      </c>
      <c r="T144" s="84" t="e">
        <f>[1]!srE2LETn(T$9,$K144,0)</f>
        <v>#VALUE!</v>
      </c>
      <c r="U144" s="85" t="e">
        <f>[1]!srE2LETn(U$9,$K144,0)</f>
        <v>#VALUE!</v>
      </c>
    </row>
    <row r="145" spans="11:21">
      <c r="K145" s="26">
        <v>1E-3</v>
      </c>
      <c r="L145" s="84">
        <f>[1]!srE2LETn(L$9,$K145,0)</f>
        <v>3.153</v>
      </c>
      <c r="M145" s="84">
        <f>[1]!srE2LETn(M$9,$K145,0)</f>
        <v>7.0979999999999999</v>
      </c>
      <c r="N145" s="84">
        <f>[1]!srE2LETn(N$9,$K145,0)</f>
        <v>10.636000000000001</v>
      </c>
      <c r="O145" s="84">
        <f>[1]!srE2LETn(O$9,$K145,0)</f>
        <v>13.9055</v>
      </c>
      <c r="P145" s="84">
        <f>[1]!srE2LETn(P$9,$K145,0)</f>
        <v>14.856</v>
      </c>
      <c r="Q145" s="84" t="e">
        <f>[1]!srE2LETn(Q$9,$K145,0)</f>
        <v>#VALUE!</v>
      </c>
      <c r="R145" s="84" t="e">
        <f>[1]!srE2LETn(R$9,$K145,0)</f>
        <v>#VALUE!</v>
      </c>
      <c r="S145" s="84" t="e">
        <f>[1]!srE2LETn(S$9,$K145,0)</f>
        <v>#VALUE!</v>
      </c>
      <c r="T145" s="84" t="e">
        <f>[1]!srE2LETn(T$9,$K145,0)</f>
        <v>#VALUE!</v>
      </c>
      <c r="U145" s="85" t="e">
        <f>[1]!srE2LETn(U$9,$K145,0)</f>
        <v>#VALUE!</v>
      </c>
    </row>
    <row r="146" spans="11:21">
      <c r="K146" s="26">
        <v>2E-3</v>
      </c>
      <c r="L146" s="84">
        <f>[1]!srE2LETn(L$9,$K146,0)</f>
        <v>2.702</v>
      </c>
      <c r="M146" s="84">
        <f>[1]!srE2LETn(M$9,$K146,0)</f>
        <v>6.633</v>
      </c>
      <c r="N146" s="84">
        <f>[1]!srE2LETn(N$9,$K146,0)</f>
        <v>10.4596</v>
      </c>
      <c r="O146" s="84">
        <f>[1]!srE2LETn(O$9,$K146,0)</f>
        <v>14.175599999999999</v>
      </c>
      <c r="P146" s="84">
        <f>[1]!srE2LETn(P$9,$K146,0)</f>
        <v>15.284799999999999</v>
      </c>
      <c r="Q146" s="84" t="e">
        <f>[1]!srE2LETn(Q$9,$K146,0)</f>
        <v>#VALUE!</v>
      </c>
      <c r="R146" s="84" t="e">
        <f>[1]!srE2LETn(R$9,$K146,0)</f>
        <v>#VALUE!</v>
      </c>
      <c r="S146" s="84" t="e">
        <f>[1]!srE2LETn(S$9,$K146,0)</f>
        <v>#VALUE!</v>
      </c>
      <c r="T146" s="84" t="e">
        <f>[1]!srE2LETn(T$9,$K146,0)</f>
        <v>#VALUE!</v>
      </c>
      <c r="U146" s="85" t="e">
        <f>[1]!srE2LETn(U$9,$K146,0)</f>
        <v>#VALUE!</v>
      </c>
    </row>
    <row r="147" spans="11:21">
      <c r="K147" s="26">
        <v>3.0000000000000001E-3</v>
      </c>
      <c r="L147" s="84">
        <f>[1]!srE2LETn(L$9,$K147,0)</f>
        <v>2.3610000000000002</v>
      </c>
      <c r="M147" s="84">
        <f>[1]!srE2LETn(M$9,$K147,0)</f>
        <v>6.1032400000000004</v>
      </c>
      <c r="N147" s="84">
        <f>[1]!srE2LETn(N$9,$K147,0)</f>
        <v>9.9443200000000012</v>
      </c>
      <c r="O147" s="84">
        <f>[1]!srE2LETn(O$9,$K147,0)</f>
        <v>13.808199999999999</v>
      </c>
      <c r="P147" s="84">
        <f>[1]!srE2LETn(P$9,$K147,0)</f>
        <v>14.979800000000001</v>
      </c>
      <c r="Q147" s="84" t="e">
        <f>[1]!srE2LETn(Q$9,$K147,0)</f>
        <v>#VALUE!</v>
      </c>
      <c r="R147" s="84" t="e">
        <f>[1]!srE2LETn(R$9,$K147,0)</f>
        <v>#VALUE!</v>
      </c>
      <c r="S147" s="84" t="e">
        <f>[1]!srE2LETn(S$9,$K147,0)</f>
        <v>#VALUE!</v>
      </c>
      <c r="T147" s="84" t="e">
        <f>[1]!srE2LETn(T$9,$K147,0)</f>
        <v>#VALUE!</v>
      </c>
      <c r="U147" s="85" t="e">
        <f>[1]!srE2LETn(U$9,$K147,0)</f>
        <v>#VALUE!</v>
      </c>
    </row>
    <row r="148" spans="11:21">
      <c r="K148" s="26">
        <v>4.0000000000000001E-3</v>
      </c>
      <c r="L148" s="84">
        <f>[1]!srE2LETn(L$9,$K148,0)</f>
        <v>2.105</v>
      </c>
      <c r="M148" s="84">
        <f>[1]!srE2LETn(M$9,$K148,0)</f>
        <v>5.6381199999999998</v>
      </c>
      <c r="N148" s="84">
        <f>[1]!srE2LETn(N$9,$K148,0)</f>
        <v>9.4065600000000007</v>
      </c>
      <c r="O148" s="84">
        <f>[1]!srE2LETn(O$9,$K148,0)</f>
        <v>13.3004</v>
      </c>
      <c r="P148" s="84">
        <f>[1]!srE2LETn(P$9,$K148,0)</f>
        <v>14.5</v>
      </c>
      <c r="Q148" s="84" t="e">
        <f>[1]!srE2LETn(Q$9,$K148,0)</f>
        <v>#VALUE!</v>
      </c>
      <c r="R148" s="84" t="e">
        <f>[1]!srE2LETn(R$9,$K148,0)</f>
        <v>#VALUE!</v>
      </c>
      <c r="S148" s="84" t="e">
        <f>[1]!srE2LETn(S$9,$K148,0)</f>
        <v>#VALUE!</v>
      </c>
      <c r="T148" s="84" t="e">
        <f>[1]!srE2LETn(T$9,$K148,0)</f>
        <v>#VALUE!</v>
      </c>
      <c r="U148" s="85" t="e">
        <f>[1]!srE2LETn(U$9,$K148,0)</f>
        <v>#VALUE!</v>
      </c>
    </row>
    <row r="149" spans="11:21">
      <c r="K149" s="26">
        <v>5.0000000000000001E-3</v>
      </c>
      <c r="L149" s="84">
        <f>[1]!srE2LETn(L$9,$K149,0)</f>
        <v>1.907</v>
      </c>
      <c r="M149" s="84">
        <f>[1]!srE2LETn(M$9,$K149,0)</f>
        <v>5.2435999999999998</v>
      </c>
      <c r="N149" s="84">
        <f>[1]!srE2LETn(N$9,$K149,0)</f>
        <v>8.9062000000000001</v>
      </c>
      <c r="O149" s="84">
        <f>[1]!srE2LETn(O$9,$K149,0)</f>
        <v>12.775499999999999</v>
      </c>
      <c r="P149" s="84">
        <f>[1]!srE2LETn(P$9,$K149,0)</f>
        <v>13.978999999999999</v>
      </c>
      <c r="Q149" s="84" t="e">
        <f>[1]!srE2LETn(Q$9,$K149,0)</f>
        <v>#VALUE!</v>
      </c>
      <c r="R149" s="84" t="e">
        <f>[1]!srE2LETn(R$9,$K149,0)</f>
        <v>#VALUE!</v>
      </c>
      <c r="S149" s="84" t="e">
        <f>[1]!srE2LETn(S$9,$K149,0)</f>
        <v>#VALUE!</v>
      </c>
      <c r="T149" s="84" t="e">
        <f>[1]!srE2LETn(T$9,$K149,0)</f>
        <v>#VALUE!</v>
      </c>
      <c r="U149" s="85" t="e">
        <f>[1]!srE2LETn(U$9,$K149,0)</f>
        <v>#VALUE!</v>
      </c>
    </row>
    <row r="150" spans="11:21">
      <c r="K150" s="26">
        <v>6.0000000000000001E-3</v>
      </c>
      <c r="L150" s="84">
        <f>[1]!srE2LETn(L$9,$K150,0)</f>
        <v>1.7484</v>
      </c>
      <c r="M150" s="84">
        <f>[1]!srE2LETn(M$9,$K150,0)</f>
        <v>4.9036</v>
      </c>
      <c r="N150" s="84">
        <f>[1]!srE2LETn(N$9,$K150,0)</f>
        <v>8.4538799999999998</v>
      </c>
      <c r="O150" s="84">
        <f>[1]!srE2LETn(O$9,$K150,0)</f>
        <v>12.267800000000001</v>
      </c>
      <c r="P150" s="84">
        <f>[1]!srE2LETn(P$9,$K150,0)</f>
        <v>13.465</v>
      </c>
      <c r="Q150" s="84" t="e">
        <f>[1]!srE2LETn(Q$9,$K150,0)</f>
        <v>#VALUE!</v>
      </c>
      <c r="R150" s="84" t="e">
        <f>[1]!srE2LETn(R$9,$K150,0)</f>
        <v>#VALUE!</v>
      </c>
      <c r="S150" s="84" t="e">
        <f>[1]!srE2LETn(S$9,$K150,0)</f>
        <v>#VALUE!</v>
      </c>
      <c r="T150" s="84" t="e">
        <f>[1]!srE2LETn(T$9,$K150,0)</f>
        <v>#VALUE!</v>
      </c>
      <c r="U150" s="85" t="e">
        <f>[1]!srE2LETn(U$9,$K150,0)</f>
        <v>#VALUE!</v>
      </c>
    </row>
    <row r="151" spans="11:21">
      <c r="K151" s="26">
        <v>7.0000000000000001E-3</v>
      </c>
      <c r="L151" s="84">
        <f>[1]!srE2LETn(L$9,$K151,0)</f>
        <v>1.6166</v>
      </c>
      <c r="M151" s="84">
        <f>[1]!srE2LETn(M$9,$K151,0)</f>
        <v>4.6126000000000005</v>
      </c>
      <c r="N151" s="84">
        <f>[1]!srE2LETn(N$9,$K151,0)</f>
        <v>8.0483600000000006</v>
      </c>
      <c r="O151" s="84">
        <f>[1]!srE2LETn(O$9,$K151,0)</f>
        <v>11.7925</v>
      </c>
      <c r="P151" s="84">
        <f>[1]!srE2LETn(P$9,$K151,0)</f>
        <v>12.980399999999999</v>
      </c>
      <c r="Q151" s="84" t="e">
        <f>[1]!srE2LETn(Q$9,$K151,0)</f>
        <v>#VALUE!</v>
      </c>
      <c r="R151" s="84" t="e">
        <f>[1]!srE2LETn(R$9,$K151,0)</f>
        <v>#VALUE!</v>
      </c>
      <c r="S151" s="84" t="e">
        <f>[1]!srE2LETn(S$9,$K151,0)</f>
        <v>#VALUE!</v>
      </c>
      <c r="T151" s="84" t="e">
        <f>[1]!srE2LETn(T$9,$K151,0)</f>
        <v>#VALUE!</v>
      </c>
      <c r="U151" s="85" t="e">
        <f>[1]!srE2LETn(U$9,$K151,0)</f>
        <v>#VALUE!</v>
      </c>
    </row>
    <row r="152" spans="11:21">
      <c r="K152" s="26">
        <v>8.0000000000000002E-3</v>
      </c>
      <c r="L152" s="84">
        <f>[1]!srE2LETn(L$9,$K152,0)</f>
        <v>1.5069999999999999</v>
      </c>
      <c r="M152" s="84">
        <f>[1]!srE2LETn(M$9,$K152,0)</f>
        <v>4.3589600000000006</v>
      </c>
      <c r="N152" s="84">
        <f>[1]!srE2LETn(N$9,$K152,0)</f>
        <v>7.6837200000000001</v>
      </c>
      <c r="O152" s="84">
        <f>[1]!srE2LETn(O$9,$K152,0)</f>
        <v>11.349600000000001</v>
      </c>
      <c r="P152" s="84">
        <f>[1]!srE2LETn(P$9,$K152,0)</f>
        <v>12.5228</v>
      </c>
      <c r="Q152" s="84" t="e">
        <f>[1]!srE2LETn(Q$9,$K152,0)</f>
        <v>#VALUE!</v>
      </c>
      <c r="R152" s="84" t="e">
        <f>[1]!srE2LETn(R$9,$K152,0)</f>
        <v>#VALUE!</v>
      </c>
      <c r="S152" s="84" t="e">
        <f>[1]!srE2LETn(S$9,$K152,0)</f>
        <v>#VALUE!</v>
      </c>
      <c r="T152" s="84" t="e">
        <f>[1]!srE2LETn(T$9,$K152,0)</f>
        <v>#VALUE!</v>
      </c>
      <c r="U152" s="85" t="e">
        <f>[1]!srE2LETn(U$9,$K152,0)</f>
        <v>#VALUE!</v>
      </c>
    </row>
    <row r="153" spans="11:21">
      <c r="K153" s="26">
        <v>8.9999999999999993E-3</v>
      </c>
      <c r="L153" s="84">
        <f>[1]!srE2LETn(L$9,$K153,0)</f>
        <v>1.4134</v>
      </c>
      <c r="M153" s="84">
        <f>[1]!srE2LETn(M$9,$K153,0)</f>
        <v>4.1388800000000003</v>
      </c>
      <c r="N153" s="84">
        <f>[1]!srE2LETn(N$9,$K153,0)</f>
        <v>7.3524000000000003</v>
      </c>
      <c r="O153" s="84">
        <f>[1]!srE2LETn(O$9,$K153,0)</f>
        <v>10.946199999999999</v>
      </c>
      <c r="P153" s="84">
        <f>[1]!srE2LETn(P$9,$K153,0)</f>
        <v>12.0967</v>
      </c>
      <c r="Q153" s="84" t="e">
        <f>[1]!srE2LETn(Q$9,$K153,0)</f>
        <v>#VALUE!</v>
      </c>
      <c r="R153" s="84" t="e">
        <f>[1]!srE2LETn(R$9,$K153,0)</f>
        <v>#VALUE!</v>
      </c>
      <c r="S153" s="84" t="e">
        <f>[1]!srE2LETn(S$9,$K153,0)</f>
        <v>#VALUE!</v>
      </c>
      <c r="T153" s="84" t="e">
        <f>[1]!srE2LETn(T$9,$K153,0)</f>
        <v>#VALUE!</v>
      </c>
      <c r="U153" s="85" t="e">
        <f>[1]!srE2LETn(U$9,$K153,0)</f>
        <v>#VALUE!</v>
      </c>
    </row>
    <row r="154" spans="11:21">
      <c r="K154" s="26">
        <v>0.01</v>
      </c>
      <c r="L154" s="84">
        <f>[1]!srE2LETn(L$9,$K154,0)</f>
        <v>1.331</v>
      </c>
      <c r="M154" s="84">
        <f>[1]!srE2LETn(M$9,$K154,0)</f>
        <v>3.9403999999999999</v>
      </c>
      <c r="N154" s="84">
        <f>[1]!srE2LETn(N$9,$K154,0)</f>
        <v>7.0548000000000002</v>
      </c>
      <c r="O154" s="84">
        <f>[1]!srE2LETn(O$9,$K154,0)</f>
        <v>10.570500000000001</v>
      </c>
      <c r="P154" s="84">
        <f>[1]!srE2LETn(P$9,$K154,0)</f>
        <v>11.7</v>
      </c>
      <c r="Q154" s="84" t="e">
        <f>[1]!srE2LETn(Q$9,$K154,0)</f>
        <v>#VALUE!</v>
      </c>
      <c r="R154" s="84" t="e">
        <f>[1]!srE2LETn(R$9,$K154,0)</f>
        <v>#VALUE!</v>
      </c>
      <c r="S154" s="84" t="e">
        <f>[1]!srE2LETn(S$9,$K154,0)</f>
        <v>#VALUE!</v>
      </c>
      <c r="T154" s="84" t="e">
        <f>[1]!srE2LETn(T$9,$K154,0)</f>
        <v>#VALUE!</v>
      </c>
      <c r="U154" s="85" t="e">
        <f>[1]!srE2LETn(U$9,$K154,0)</f>
        <v>#VALUE!</v>
      </c>
    </row>
    <row r="155" spans="11:21">
      <c r="K155" s="26">
        <v>0.02</v>
      </c>
      <c r="L155" s="84">
        <f>[1]!srE2LETn(L$9,$K155,0)</f>
        <v>0.87219999999999998</v>
      </c>
      <c r="M155" s="84">
        <f>[1]!srE2LETn(M$9,$K155,0)</f>
        <v>2.7332000000000001</v>
      </c>
      <c r="N155" s="84">
        <f>[1]!srE2LETn(N$9,$K155,0)</f>
        <v>5.1213199999999999</v>
      </c>
      <c r="O155" s="84">
        <f>[1]!srE2LETn(O$9,$K155,0)</f>
        <v>7.9691599999999996</v>
      </c>
      <c r="P155" s="84">
        <f>[1]!srE2LETn(P$9,$K155,0)</f>
        <v>8.9178800000000003</v>
      </c>
      <c r="Q155" s="84" t="e">
        <f>[1]!srE2LETn(Q$9,$K155,0)</f>
        <v>#VALUE!</v>
      </c>
      <c r="R155" s="84" t="e">
        <f>[1]!srE2LETn(R$9,$K155,0)</f>
        <v>#VALUE!</v>
      </c>
      <c r="S155" s="84" t="e">
        <f>[1]!srE2LETn(S$9,$K155,0)</f>
        <v>#VALUE!</v>
      </c>
      <c r="T155" s="84" t="e">
        <f>[1]!srE2LETn(T$9,$K155,0)</f>
        <v>#VALUE!</v>
      </c>
      <c r="U155" s="85" t="e">
        <f>[1]!srE2LETn(U$9,$K155,0)</f>
        <v>#VALUE!</v>
      </c>
    </row>
    <row r="156" spans="11:21">
      <c r="K156" s="26">
        <v>0.03</v>
      </c>
      <c r="L156" s="84">
        <f>[1]!srE2LETn(L$9,$K156,0)</f>
        <v>0.66520000000000001</v>
      </c>
      <c r="M156" s="84">
        <f>[1]!srE2LETn(M$9,$K156,0)</f>
        <v>2.1419999999999999</v>
      </c>
      <c r="N156" s="84">
        <f>[1]!srE2LETn(N$9,$K156,0)</f>
        <v>4.0984800000000003</v>
      </c>
      <c r="O156" s="84">
        <f>[1]!srE2LETn(O$9,$K156,0)</f>
        <v>6.50448</v>
      </c>
      <c r="P156" s="84">
        <f>[1]!srE2LETn(P$9,$K156,0)</f>
        <v>7.3189400000000004</v>
      </c>
      <c r="Q156" s="84" t="e">
        <f>[1]!srE2LETn(Q$9,$K156,0)</f>
        <v>#VALUE!</v>
      </c>
      <c r="R156" s="84" t="e">
        <f>[1]!srE2LETn(R$9,$K156,0)</f>
        <v>#VALUE!</v>
      </c>
      <c r="S156" s="84" t="e">
        <f>[1]!srE2LETn(S$9,$K156,0)</f>
        <v>#VALUE!</v>
      </c>
      <c r="T156" s="84" t="e">
        <f>[1]!srE2LETn(T$9,$K156,0)</f>
        <v>#VALUE!</v>
      </c>
      <c r="U156" s="85" t="e">
        <f>[1]!srE2LETn(U$9,$K156,0)</f>
        <v>#VALUE!</v>
      </c>
    </row>
    <row r="157" spans="11:21">
      <c r="K157" s="26">
        <v>0.05</v>
      </c>
      <c r="L157" s="84">
        <f>[1]!srE2LETn(L$9,$K157,0)</f>
        <v>0.4637</v>
      </c>
      <c r="M157" s="84">
        <f>[1]!srE2LETn(M$9,$K157,0)</f>
        <v>1.5381999999999998</v>
      </c>
      <c r="N157" s="84">
        <f>[1]!srE2LETn(N$9,$K157,0)</f>
        <v>3.0059999999999998</v>
      </c>
      <c r="O157" s="84">
        <f>[1]!srE2LETn(O$9,$K157,0)</f>
        <v>4.8668999999999993</v>
      </c>
      <c r="P157" s="84">
        <f>[1]!srE2LETn(P$9,$K157,0)</f>
        <v>5.5110499999999991</v>
      </c>
      <c r="Q157" s="84" t="e">
        <f>[1]!srE2LETn(Q$9,$K157,0)</f>
        <v>#VALUE!</v>
      </c>
      <c r="R157" s="84" t="e">
        <f>[1]!srE2LETn(R$9,$K157,0)</f>
        <v>#VALUE!</v>
      </c>
      <c r="S157" s="84" t="e">
        <f>[1]!srE2LETn(S$9,$K157,0)</f>
        <v>#VALUE!</v>
      </c>
      <c r="T157" s="84" t="e">
        <f>[1]!srE2LETn(T$9,$K157,0)</f>
        <v>#VALUE!</v>
      </c>
      <c r="U157" s="85" t="e">
        <f>[1]!srE2LETn(U$9,$K157,0)</f>
        <v>#VALUE!</v>
      </c>
    </row>
    <row r="158" spans="11:21">
      <c r="K158" s="26">
        <v>0.08</v>
      </c>
      <c r="L158" s="84">
        <f>[1]!srE2LETn(L$9,$K158,0)</f>
        <v>0.32762000000000002</v>
      </c>
      <c r="M158" s="84">
        <f>[1]!srE2LETn(M$9,$K158,0)</f>
        <v>1.1084799999999999</v>
      </c>
      <c r="N158" s="84">
        <f>[1]!srE2LETn(N$9,$K158,0)</f>
        <v>2.2069199999999998</v>
      </c>
      <c r="O158" s="84">
        <f>[1]!srE2LETn(O$9,$K158,0)</f>
        <v>3.62676</v>
      </c>
      <c r="P158" s="84">
        <f>[1]!srE2LETn(P$9,$K158,0)</f>
        <v>4.1222799999999999</v>
      </c>
      <c r="Q158" s="84" t="e">
        <f>[1]!srE2LETn(Q$9,$K158,0)</f>
        <v>#VALUE!</v>
      </c>
      <c r="R158" s="84" t="e">
        <f>[1]!srE2LETn(R$9,$K158,0)</f>
        <v>#VALUE!</v>
      </c>
      <c r="S158" s="84" t="e">
        <f>[1]!srE2LETn(S$9,$K158,0)</f>
        <v>#VALUE!</v>
      </c>
      <c r="T158" s="84" t="e">
        <f>[1]!srE2LETn(T$9,$K158,0)</f>
        <v>#VALUE!</v>
      </c>
      <c r="U158" s="85" t="e">
        <f>[1]!srE2LETn(U$9,$K158,0)</f>
        <v>#VALUE!</v>
      </c>
    </row>
    <row r="159" spans="11:21">
      <c r="K159" s="26">
        <v>0.1</v>
      </c>
      <c r="L159" s="84">
        <f>[1]!srE2LETn(L$9,$K159,0)</f>
        <v>0.27629999999999999</v>
      </c>
      <c r="M159" s="84">
        <f>[1]!srE2LETn(M$9,$K159,0)</f>
        <v>0.94469999999999987</v>
      </c>
      <c r="N159" s="84">
        <f>[1]!srE2LETn(N$9,$K159,0)</f>
        <v>1.8905999999999998</v>
      </c>
      <c r="O159" s="84">
        <f>[1]!srE2LETn(O$9,$K159,0)</f>
        <v>3.1271999999999998</v>
      </c>
      <c r="P159" s="84">
        <f>[1]!srE2LETn(P$9,$K159,0)</f>
        <v>3.5632499999999996</v>
      </c>
      <c r="Q159" s="84" t="e">
        <f>[1]!srE2LETn(Q$9,$K159,0)</f>
        <v>#VALUE!</v>
      </c>
      <c r="R159" s="84" t="e">
        <f>[1]!srE2LETn(R$9,$K159,0)</f>
        <v>#VALUE!</v>
      </c>
      <c r="S159" s="84" t="e">
        <f>[1]!srE2LETn(S$9,$K159,0)</f>
        <v>#VALUE!</v>
      </c>
      <c r="T159" s="84" t="e">
        <f>[1]!srE2LETn(T$9,$K159,0)</f>
        <v>#VALUE!</v>
      </c>
      <c r="U159" s="85" t="e">
        <f>[1]!srE2LETn(U$9,$K159,0)</f>
        <v>#VALUE!</v>
      </c>
    </row>
    <row r="160" spans="11:21">
      <c r="K160" s="26">
        <v>0.2</v>
      </c>
      <c r="L160" s="84">
        <f>[1]!srE2LETn(L$9,$K160,0)</f>
        <v>0.1605</v>
      </c>
      <c r="M160" s="84">
        <f>[1]!srE2LETn(M$9,$K160,0)</f>
        <v>0.5605</v>
      </c>
      <c r="N160" s="84">
        <f>[1]!srE2LETn(N$9,$K160,0)</f>
        <v>1.1450799999999999</v>
      </c>
      <c r="O160" s="84">
        <f>[1]!srE2LETn(O$9,$K160,0)</f>
        <v>1.9239200000000001</v>
      </c>
      <c r="P160" s="84">
        <f>[1]!srE2LETn(P$9,$K160,0)</f>
        <v>2.2009599999999998</v>
      </c>
      <c r="Q160" s="84" t="e">
        <f>[1]!srE2LETn(Q$9,$K160,0)</f>
        <v>#VALUE!</v>
      </c>
      <c r="R160" s="84" t="e">
        <f>[1]!srE2LETn(R$9,$K160,0)</f>
        <v>#VALUE!</v>
      </c>
      <c r="S160" s="84" t="e">
        <f>[1]!srE2LETn(S$9,$K160,0)</f>
        <v>#VALUE!</v>
      </c>
      <c r="T160" s="84" t="e">
        <f>[1]!srE2LETn(T$9,$K160,0)</f>
        <v>#VALUE!</v>
      </c>
      <c r="U160" s="85" t="e">
        <f>[1]!srE2LETn(U$9,$K160,0)</f>
        <v>#VALUE!</v>
      </c>
    </row>
    <row r="161" spans="11:21">
      <c r="K161" s="26">
        <v>0.3</v>
      </c>
      <c r="L161" s="84">
        <f>[1]!srE2LETn(L$9,$K161,0)</f>
        <v>0.1157</v>
      </c>
      <c r="M161" s="84">
        <f>[1]!srE2LETn(M$9,$K161,0)</f>
        <v>0.40860799999999997</v>
      </c>
      <c r="N161" s="84">
        <f>[1]!srE2LETn(N$9,$K161,0)</f>
        <v>0.84068399999999999</v>
      </c>
      <c r="O161" s="84">
        <f>[1]!srE2LETn(O$9,$K161,0)</f>
        <v>1.4247000000000001</v>
      </c>
      <c r="P161" s="84">
        <f>[1]!srE2LETn(P$9,$K161,0)</f>
        <v>1.6344400000000001</v>
      </c>
      <c r="Q161" s="84" t="e">
        <f>[1]!srE2LETn(Q$9,$K161,0)</f>
        <v>#VALUE!</v>
      </c>
      <c r="R161" s="84" t="e">
        <f>[1]!srE2LETn(R$9,$K161,0)</f>
        <v>#VALUE!</v>
      </c>
      <c r="S161" s="84" t="e">
        <f>[1]!srE2LETn(S$9,$K161,0)</f>
        <v>#VALUE!</v>
      </c>
      <c r="T161" s="84" t="e">
        <f>[1]!srE2LETn(T$9,$K161,0)</f>
        <v>#VALUE!</v>
      </c>
      <c r="U161" s="85" t="e">
        <f>[1]!srE2LETn(U$9,$K161,0)</f>
        <v>#VALUE!</v>
      </c>
    </row>
    <row r="162" spans="11:21">
      <c r="K162" s="26">
        <v>0.5</v>
      </c>
      <c r="L162" s="84">
        <f>[1]!srE2LETn(L$9,$K162,0)</f>
        <v>7.603E-2</v>
      </c>
      <c r="M162" s="84">
        <f>[1]!srE2LETn(M$9,$K162,0)</f>
        <v>0.27205999999999997</v>
      </c>
      <c r="N162" s="84">
        <f>[1]!srE2LETn(N$9,$K162,0)</f>
        <v>0.56388000000000005</v>
      </c>
      <c r="O162" s="84">
        <f>[1]!srE2LETn(O$9,$K162,0)</f>
        <v>0.96287500000000004</v>
      </c>
      <c r="P162" s="84">
        <f>[1]!srE2LETn(P$9,$K162,0)</f>
        <v>1.1069499999999999</v>
      </c>
      <c r="Q162" s="84" t="e">
        <f>[1]!srE2LETn(Q$9,$K162,0)</f>
        <v>#VALUE!</v>
      </c>
      <c r="R162" s="84" t="e">
        <f>[1]!srE2LETn(R$9,$K162,0)</f>
        <v>#VALUE!</v>
      </c>
      <c r="S162" s="84" t="e">
        <f>[1]!srE2LETn(S$9,$K162,0)</f>
        <v>#VALUE!</v>
      </c>
      <c r="T162" s="84" t="e">
        <f>[1]!srE2LETn(T$9,$K162,0)</f>
        <v>#VALUE!</v>
      </c>
      <c r="U162" s="85" t="e">
        <f>[1]!srE2LETn(U$9,$K162,0)</f>
        <v>#VALUE!</v>
      </c>
    </row>
    <row r="163" spans="11:21">
      <c r="K163" s="26">
        <v>0.8</v>
      </c>
      <c r="L163" s="84">
        <f>[1]!srE2LETn(L$9,$K163,0)</f>
        <v>5.1345999999999996E-2</v>
      </c>
      <c r="M163" s="84">
        <f>[1]!srE2LETn(M$9,$K163,0)</f>
        <v>0.185028</v>
      </c>
      <c r="N163" s="84">
        <f>[1]!srE2LETn(N$9,$K163,0)</f>
        <v>0.38694399999999995</v>
      </c>
      <c r="O163" s="84">
        <f>[1]!srE2LETn(O$9,$K163,0)</f>
        <v>0.66448399999999996</v>
      </c>
      <c r="P163" s="84">
        <f>[1]!srE2LETn(P$9,$K163,0)</f>
        <v>0.76485199999999998</v>
      </c>
      <c r="Q163" s="84" t="e">
        <f>[1]!srE2LETn(Q$9,$K163,0)</f>
        <v>#VALUE!</v>
      </c>
      <c r="R163" s="84" t="e">
        <f>[1]!srE2LETn(R$9,$K163,0)</f>
        <v>#VALUE!</v>
      </c>
      <c r="S163" s="84" t="e">
        <f>[1]!srE2LETn(S$9,$K163,0)</f>
        <v>#VALUE!</v>
      </c>
      <c r="T163" s="84" t="e">
        <f>[1]!srE2LETn(T$9,$K163,0)</f>
        <v>#VALUE!</v>
      </c>
      <c r="U163" s="85" t="e">
        <f>[1]!srE2LETn(U$9,$K163,0)</f>
        <v>#VALUE!</v>
      </c>
    </row>
    <row r="164" spans="11:21">
      <c r="K164" s="26">
        <v>1</v>
      </c>
      <c r="L164" s="84">
        <f>[1]!srE2LETn(L$9,$K164,0)</f>
        <v>4.2479999999999997E-2</v>
      </c>
      <c r="M164" s="84">
        <f>[1]!srE2LETn(M$9,$K164,0)</f>
        <v>0.154</v>
      </c>
      <c r="N164" s="84">
        <f>[1]!srE2LETn(N$9,$K164,0)</f>
        <v>0.32225999999999999</v>
      </c>
      <c r="O164" s="84">
        <f>[1]!srE2LETn(O$9,$K164,0)</f>
        <v>0.55502000000000007</v>
      </c>
      <c r="P164" s="84">
        <f>[1]!srE2LETn(P$9,$K164,0)</f>
        <v>0.63997000000000004</v>
      </c>
      <c r="Q164" s="84" t="e">
        <f>[1]!srE2LETn(Q$9,$K164,0)</f>
        <v>#VALUE!</v>
      </c>
      <c r="R164" s="84" t="e">
        <f>[1]!srE2LETn(R$9,$K164,0)</f>
        <v>#VALUE!</v>
      </c>
      <c r="S164" s="84" t="e">
        <f>[1]!srE2LETn(S$9,$K164,0)</f>
        <v>#VALUE!</v>
      </c>
      <c r="T164" s="84" t="e">
        <f>[1]!srE2LETn(T$9,$K164,0)</f>
        <v>#VALUE!</v>
      </c>
      <c r="U164" s="85" t="e">
        <f>[1]!srE2LETn(U$9,$K164,0)</f>
        <v>#VALUE!</v>
      </c>
    </row>
    <row r="165" spans="11:21">
      <c r="K165" s="26">
        <v>2</v>
      </c>
      <c r="L165" s="84">
        <f>[1]!srE2LETn(L$9,$K165,0)</f>
        <v>2.3470000000000001E-2</v>
      </c>
      <c r="M165" s="84">
        <f>[1]!srE2LETn(M$9,$K165,0)</f>
        <v>8.5775999999999991E-2</v>
      </c>
      <c r="N165" s="84">
        <f>[1]!srE2LETn(N$9,$K165,0)</f>
        <v>0.181424</v>
      </c>
      <c r="O165" s="84">
        <f>[1]!srE2LETn(O$9,$K165,0)</f>
        <v>0.31446000000000002</v>
      </c>
      <c r="P165" s="84">
        <f>[1]!srE2LETn(P$9,$K165,0)</f>
        <v>0.36292800000000003</v>
      </c>
      <c r="Q165" s="84" t="e">
        <f>[1]!srE2LETn(Q$9,$K165,0)</f>
        <v>#VALUE!</v>
      </c>
      <c r="R165" s="84" t="e">
        <f>[1]!srE2LETn(R$9,$K165,0)</f>
        <v>#VALUE!</v>
      </c>
      <c r="S165" s="84" t="e">
        <f>[1]!srE2LETn(S$9,$K165,0)</f>
        <v>#VALUE!</v>
      </c>
      <c r="T165" s="84" t="e">
        <f>[1]!srE2LETn(T$9,$K165,0)</f>
        <v>#VALUE!</v>
      </c>
      <c r="U165" s="85" t="e">
        <f>[1]!srE2LETn(U$9,$K165,0)</f>
        <v>#VALUE!</v>
      </c>
    </row>
    <row r="166" spans="11:21">
      <c r="K166" s="26">
        <v>3</v>
      </c>
      <c r="L166" s="84">
        <f>[1]!srE2LETn(L$9,$K166,0)</f>
        <v>1.651E-2</v>
      </c>
      <c r="M166" s="84">
        <f>[1]!srE2LETn(M$9,$K166,0)</f>
        <v>6.0665999999999998E-2</v>
      </c>
      <c r="N166" s="84">
        <f>[1]!srE2LETn(N$9,$K166,0)</f>
        <v>0.12865199999999999</v>
      </c>
      <c r="O166" s="84">
        <f>[1]!srE2LETn(O$9,$K166,0)</f>
        <v>0.22399000000000002</v>
      </c>
      <c r="P166" s="84">
        <f>[1]!srE2LETn(P$9,$K166,0)</f>
        <v>0.25887399999999999</v>
      </c>
      <c r="Q166" s="84" t="e">
        <f>[1]!srE2LETn(Q$9,$K166,0)</f>
        <v>#VALUE!</v>
      </c>
      <c r="R166" s="84" t="e">
        <f>[1]!srE2LETn(R$9,$K166,0)</f>
        <v>#VALUE!</v>
      </c>
      <c r="S166" s="84" t="e">
        <f>[1]!srE2LETn(S$9,$K166,0)</f>
        <v>#VALUE!</v>
      </c>
      <c r="T166" s="84" t="e">
        <f>[1]!srE2LETn(T$9,$K166,0)</f>
        <v>#VALUE!</v>
      </c>
      <c r="U166" s="85" t="e">
        <f>[1]!srE2LETn(U$9,$K166,0)</f>
        <v>#VALUE!</v>
      </c>
    </row>
    <row r="167" spans="11:21">
      <c r="K167" s="26">
        <v>5</v>
      </c>
      <c r="L167" s="84">
        <f>[1]!srE2LETn(L$9,$K167,0)</f>
        <v>1.056E-2</v>
      </c>
      <c r="M167" s="84">
        <f>[1]!srE2LETn(M$9,$K167,0)</f>
        <v>3.9105999999999995E-2</v>
      </c>
      <c r="N167" s="84">
        <f>[1]!srE2LETn(N$9,$K167,0)</f>
        <v>8.3127999999999994E-2</v>
      </c>
      <c r="O167" s="84">
        <f>[1]!srE2LETn(O$9,$K167,0)</f>
        <v>0.14517000000000002</v>
      </c>
      <c r="P167" s="84">
        <f>[1]!srE2LETn(P$9,$K167,0)</f>
        <v>0.16803999999999999</v>
      </c>
      <c r="Q167" s="84" t="e">
        <f>[1]!srE2LETn(Q$9,$K167,0)</f>
        <v>#VALUE!</v>
      </c>
      <c r="R167" s="84" t="e">
        <f>[1]!srE2LETn(R$9,$K167,0)</f>
        <v>#VALUE!</v>
      </c>
      <c r="S167" s="84" t="e">
        <f>[1]!srE2LETn(S$9,$K167,0)</f>
        <v>#VALUE!</v>
      </c>
      <c r="T167" s="84" t="e">
        <f>[1]!srE2LETn(T$9,$K167,0)</f>
        <v>#VALUE!</v>
      </c>
      <c r="U167" s="85" t="e">
        <f>[1]!srE2LETn(U$9,$K167,0)</f>
        <v>#VALUE!</v>
      </c>
    </row>
    <row r="168" spans="11:21">
      <c r="K168" s="26">
        <v>8</v>
      </c>
      <c r="L168" s="84">
        <f>[1]!srE2LETn(L$9,$K168,0)</f>
        <v>6.9830000000000005E-3</v>
      </c>
      <c r="M168" s="84">
        <f>[1]!srE2LETn(M$9,$K168,0)</f>
        <v>2.5910800000000001E-2</v>
      </c>
      <c r="N168" s="84">
        <f>[1]!srE2LETn(N$9,$K168,0)</f>
        <v>5.5408400000000003E-2</v>
      </c>
      <c r="O168" s="84">
        <f>[1]!srE2LETn(O$9,$K168,0)</f>
        <v>9.6990400000000004E-2</v>
      </c>
      <c r="P168" s="84">
        <f>[1]!srE2LETn(P$9,$K168,0)</f>
        <v>0.112236</v>
      </c>
      <c r="Q168" s="84" t="e">
        <f>[1]!srE2LETn(Q$9,$K168,0)</f>
        <v>#VALUE!</v>
      </c>
      <c r="R168" s="84" t="e">
        <f>[1]!srE2LETn(R$9,$K168,0)</f>
        <v>#VALUE!</v>
      </c>
      <c r="S168" s="84" t="e">
        <f>[1]!srE2LETn(S$9,$K168,0)</f>
        <v>#VALUE!</v>
      </c>
      <c r="T168" s="84" t="e">
        <f>[1]!srE2LETn(T$9,$K168,0)</f>
        <v>#VALUE!</v>
      </c>
      <c r="U168" s="85" t="e">
        <f>[1]!srE2LETn(U$9,$K168,0)</f>
        <v>#VALUE!</v>
      </c>
    </row>
    <row r="169" spans="11:21">
      <c r="K169" s="26">
        <v>10</v>
      </c>
      <c r="L169" s="84">
        <f>[1]!srE2LETn(L$9,$K169,0)</f>
        <v>5.7239999999999999E-3</v>
      </c>
      <c r="M169" s="84">
        <f>[1]!srE2LETn(M$9,$K169,0)</f>
        <v>2.1333999999999999E-2</v>
      </c>
      <c r="N169" s="84">
        <f>[1]!srE2LETn(N$9,$K169,0)</f>
        <v>4.5569999999999992E-2</v>
      </c>
      <c r="O169" s="84">
        <f>[1]!srE2LETn(O$9,$K169,0)</f>
        <v>7.9908999999999994E-2</v>
      </c>
      <c r="P169" s="84">
        <f>[1]!srE2LETn(P$9,$K169,0)</f>
        <v>9.2605000000000007E-2</v>
      </c>
      <c r="Q169" s="84" t="e">
        <f>[1]!srE2LETn(Q$9,$K169,0)</f>
        <v>#VALUE!</v>
      </c>
      <c r="R169" s="84" t="e">
        <f>[1]!srE2LETn(R$9,$K169,0)</f>
        <v>#VALUE!</v>
      </c>
      <c r="S169" s="84" t="e">
        <f>[1]!srE2LETn(S$9,$K169,0)</f>
        <v>#VALUE!</v>
      </c>
      <c r="T169" s="84" t="e">
        <f>[1]!srE2LETn(T$9,$K169,0)</f>
        <v>#VALUE!</v>
      </c>
      <c r="U169" s="85" t="e">
        <f>[1]!srE2LETn(U$9,$K169,0)</f>
        <v>#VALUE!</v>
      </c>
    </row>
    <row r="170" spans="11:21">
      <c r="K170" s="26">
        <v>20</v>
      </c>
      <c r="L170" s="84">
        <f>[1]!srE2LETn(L$9,$K170,0)</f>
        <v>3.0829999999999998E-3</v>
      </c>
      <c r="M170" s="84">
        <f>[1]!srE2LETn(M$9,$K170,0)</f>
        <v>1.1528E-2</v>
      </c>
      <c r="N170" s="84">
        <f>[1]!srE2LETn(N$9,$K170,0)</f>
        <v>2.4813999999999999E-2</v>
      </c>
      <c r="O170" s="84">
        <f>[1]!srE2LETn(O$9,$K170,0)</f>
        <v>4.3632799999999999E-2</v>
      </c>
      <c r="P170" s="84">
        <f>[1]!srE2LETn(P$9,$K170,0)</f>
        <v>5.0558400000000003E-2</v>
      </c>
      <c r="Q170" s="84" t="e">
        <f>[1]!srE2LETn(Q$9,$K170,0)</f>
        <v>#VALUE!</v>
      </c>
      <c r="R170" s="84" t="e">
        <f>[1]!srE2LETn(R$9,$K170,0)</f>
        <v>#VALUE!</v>
      </c>
      <c r="S170" s="84" t="e">
        <f>[1]!srE2LETn(S$9,$K170,0)</f>
        <v>#VALUE!</v>
      </c>
      <c r="T170" s="84" t="e">
        <f>[1]!srE2LETn(T$9,$K170,0)</f>
        <v>#VALUE!</v>
      </c>
      <c r="U170" s="85" t="e">
        <f>[1]!srE2LETn(U$9,$K170,0)</f>
        <v>#VALUE!</v>
      </c>
    </row>
    <row r="171" spans="11:21">
      <c r="K171" s="26">
        <v>30</v>
      </c>
      <c r="L171" s="84">
        <f>[1]!srE2LETn(L$9,$K171,0)</f>
        <v>2.1419999999999998E-3</v>
      </c>
      <c r="M171" s="84">
        <f>[1]!srE2LETn(M$9,$K171,0)</f>
        <v>8.0331199999999995E-3</v>
      </c>
      <c r="N171" s="84">
        <f>[1]!srE2LETn(N$9,$K171,0)</f>
        <v>1.7291600000000001E-2</v>
      </c>
      <c r="O171" s="84">
        <f>[1]!srE2LETn(O$9,$K171,0)</f>
        <v>3.0511E-2</v>
      </c>
      <c r="P171" s="84">
        <f>[1]!srE2LETn(P$9,$K171,0)</f>
        <v>3.5382200000000003E-2</v>
      </c>
      <c r="Q171" s="84" t="e">
        <f>[1]!srE2LETn(Q$9,$K171,0)</f>
        <v>#VALUE!</v>
      </c>
      <c r="R171" s="84" t="e">
        <f>[1]!srE2LETn(R$9,$K171,0)</f>
        <v>#VALUE!</v>
      </c>
      <c r="S171" s="84" t="e">
        <f>[1]!srE2LETn(S$9,$K171,0)</f>
        <v>#VALUE!</v>
      </c>
      <c r="T171" s="84" t="e">
        <f>[1]!srE2LETn(T$9,$K171,0)</f>
        <v>#VALUE!</v>
      </c>
      <c r="U171" s="85" t="e">
        <f>[1]!srE2LETn(U$9,$K171,0)</f>
        <v>#VALUE!</v>
      </c>
    </row>
    <row r="172" spans="11:21">
      <c r="K172" s="26">
        <v>50</v>
      </c>
      <c r="L172" s="84">
        <f>[1]!srE2LETn(L$9,$K172,0)</f>
        <v>1.3500000000000001E-3</v>
      </c>
      <c r="M172" s="84">
        <f>[1]!srE2LETn(M$9,$K172,0)</f>
        <v>5.0917999999999996E-3</v>
      </c>
      <c r="N172" s="84">
        <f>[1]!srE2LETn(N$9,$K172,0)</f>
        <v>1.0968E-2</v>
      </c>
      <c r="O172" s="84">
        <f>[1]!srE2LETn(O$9,$K172,0)</f>
        <v>1.9372500000000001E-2</v>
      </c>
      <c r="P172" s="84">
        <f>[1]!srE2LETn(P$9,$K172,0)</f>
        <v>2.2497E-2</v>
      </c>
      <c r="Q172" s="84" t="e">
        <f>[1]!srE2LETn(Q$9,$K172,0)</f>
        <v>#VALUE!</v>
      </c>
      <c r="R172" s="84" t="e">
        <f>[1]!srE2LETn(R$9,$K172,0)</f>
        <v>#VALUE!</v>
      </c>
      <c r="S172" s="84" t="e">
        <f>[1]!srE2LETn(S$9,$K172,0)</f>
        <v>#VALUE!</v>
      </c>
      <c r="T172" s="84" t="e">
        <f>[1]!srE2LETn(T$9,$K172,0)</f>
        <v>#VALUE!</v>
      </c>
      <c r="U172" s="85" t="e">
        <f>[1]!srE2LETn(U$9,$K172,0)</f>
        <v>#VALUE!</v>
      </c>
    </row>
    <row r="173" spans="11:21">
      <c r="K173" s="26">
        <v>80</v>
      </c>
      <c r="L173" s="84">
        <f>[1]!srE2LETn(L$9,$K173,0)</f>
        <v>8.8192000000000001E-4</v>
      </c>
      <c r="M173" s="84">
        <f>[1]!srE2LETn(M$9,$K173,0)</f>
        <v>3.3273199999999999E-3</v>
      </c>
      <c r="N173" s="84">
        <f>[1]!srE2LETn(N$9,$K173,0)</f>
        <v>7.1997999999999993E-3</v>
      </c>
      <c r="O173" s="84">
        <f>[1]!srE2LETn(O$9,$K173,0)</f>
        <v>1.27308E-2</v>
      </c>
      <c r="P173" s="84">
        <f>[1]!srE2LETn(P$9,$K173,0)</f>
        <v>1.47764E-2</v>
      </c>
      <c r="Q173" s="84" t="e">
        <f>[1]!srE2LETn(Q$9,$K173,0)</f>
        <v>#VALUE!</v>
      </c>
      <c r="R173" s="84" t="e">
        <f>[1]!srE2LETn(R$9,$K173,0)</f>
        <v>#VALUE!</v>
      </c>
      <c r="S173" s="84" t="e">
        <f>[1]!srE2LETn(S$9,$K173,0)</f>
        <v>#VALUE!</v>
      </c>
      <c r="T173" s="84" t="e">
        <f>[1]!srE2LETn(T$9,$K173,0)</f>
        <v>#VALUE!</v>
      </c>
      <c r="U173" s="85" t="e">
        <f>[1]!srE2LETn(U$9,$K173,0)</f>
        <v>#VALUE!</v>
      </c>
    </row>
    <row r="174" spans="11:21">
      <c r="K174" s="26">
        <v>100</v>
      </c>
      <c r="L174" s="84">
        <f>[1]!srE2LETn(L$9,$K174,0)</f>
        <v>7.1909999999999997E-4</v>
      </c>
      <c r="M174" s="84">
        <f>[1]!srE2LETn(M$9,$K174,0)</f>
        <v>2.7231999999999998E-3</v>
      </c>
      <c r="N174" s="84">
        <f>[1]!srE2LETn(N$9,$K174,0)</f>
        <v>5.8809999999999999E-3</v>
      </c>
      <c r="O174" s="84">
        <f>[1]!srE2LETn(O$9,$K174,0)</f>
        <v>1.04127E-2</v>
      </c>
      <c r="P174" s="84">
        <f>[1]!srE2LETn(P$9,$K174,0)</f>
        <v>1.20985E-2</v>
      </c>
      <c r="Q174" s="84" t="e">
        <f>[1]!srE2LETn(Q$9,$K174,0)</f>
        <v>#VALUE!</v>
      </c>
      <c r="R174" s="84" t="e">
        <f>[1]!srE2LETn(R$9,$K174,0)</f>
        <v>#VALUE!</v>
      </c>
      <c r="S174" s="84" t="e">
        <f>[1]!srE2LETn(S$9,$K174,0)</f>
        <v>#VALUE!</v>
      </c>
      <c r="T174" s="84" t="e">
        <f>[1]!srE2LETn(T$9,$K174,0)</f>
        <v>#VALUE!</v>
      </c>
      <c r="U174" s="85" t="e">
        <f>[1]!srE2LETn(U$9,$K174,0)</f>
        <v>#VALUE!</v>
      </c>
    </row>
    <row r="175" spans="11:21">
      <c r="K175" s="26">
        <v>200</v>
      </c>
      <c r="L175" s="84">
        <f>[1]!srE2LETn(L$9,$K175,0)</f>
        <v>3.8160000000000001E-4</v>
      </c>
      <c r="M175" s="84">
        <f>[1]!srE2LETn(M$9,$K175,0)</f>
        <v>1.4464E-3</v>
      </c>
      <c r="N175" s="84">
        <f>[1]!srE2LETn(N$9,$K175,0)</f>
        <v>3.1431200000000001E-3</v>
      </c>
      <c r="O175" s="84">
        <f>[1]!srE2LETn(O$9,$K175,0)</f>
        <v>5.5724400000000006E-3</v>
      </c>
      <c r="P175" s="84">
        <f>[1]!srE2LETn(P$9,$K175,0)</f>
        <v>6.4721600000000002E-3</v>
      </c>
      <c r="Q175" s="84" t="e">
        <f>[1]!srE2LETn(Q$9,$K175,0)</f>
        <v>#VALUE!</v>
      </c>
      <c r="R175" s="84" t="e">
        <f>[1]!srE2LETn(R$9,$K175,0)</f>
        <v>#VALUE!</v>
      </c>
      <c r="S175" s="84" t="e">
        <f>[1]!srE2LETn(S$9,$K175,0)</f>
        <v>#VALUE!</v>
      </c>
      <c r="T175" s="84" t="e">
        <f>[1]!srE2LETn(T$9,$K175,0)</f>
        <v>#VALUE!</v>
      </c>
      <c r="U175" s="85" t="e">
        <f>[1]!srE2LETn(U$9,$K175,0)</f>
        <v>#VALUE!</v>
      </c>
    </row>
    <row r="176" spans="11:21">
      <c r="K176" s="26">
        <v>300</v>
      </c>
      <c r="L176" s="84">
        <f>[1]!srE2LETn(L$9,$K176,0)</f>
        <v>2.63E-4</v>
      </c>
      <c r="M176" s="84">
        <f>[1]!srE2LETn(M$9,$K176,0)</f>
        <v>9.9923999999999998E-4</v>
      </c>
      <c r="N176" s="84">
        <f>[1]!srE2LETn(N$9,$K176,0)</f>
        <v>2.1697999999999999E-3</v>
      </c>
      <c r="O176" s="84">
        <f>[1]!srE2LETn(O$9,$K176,0)</f>
        <v>3.8563E-3</v>
      </c>
      <c r="P176" s="84">
        <f>[1]!srE2LETn(P$9,$K176,0)</f>
        <v>4.4815200000000001E-3</v>
      </c>
      <c r="Q176" s="84" t="e">
        <f>[1]!srE2LETn(Q$9,$K176,0)</f>
        <v>#VALUE!</v>
      </c>
      <c r="R176" s="84" t="e">
        <f>[1]!srE2LETn(R$9,$K176,0)</f>
        <v>#VALUE!</v>
      </c>
      <c r="S176" s="84" t="e">
        <f>[1]!srE2LETn(S$9,$K176,0)</f>
        <v>#VALUE!</v>
      </c>
      <c r="T176" s="84" t="e">
        <f>[1]!srE2LETn(T$9,$K176,0)</f>
        <v>#VALUE!</v>
      </c>
      <c r="U176" s="85" t="e">
        <f>[1]!srE2LETn(U$9,$K176,0)</f>
        <v>#VALUE!</v>
      </c>
    </row>
    <row r="177" spans="11:21">
      <c r="K177" s="26">
        <v>500</v>
      </c>
      <c r="L177" s="84">
        <f>[1]!srE2LETn(L$9,$K177,0)</f>
        <v>1.6430000000000001E-4</v>
      </c>
      <c r="M177" s="84">
        <f>[1]!srE2LETn(M$9,$K177,0)</f>
        <v>6.267E-4</v>
      </c>
      <c r="N177" s="84">
        <f>[1]!srE2LETn(N$9,$K177,0)</f>
        <v>1.3608000000000001E-3</v>
      </c>
      <c r="O177" s="84">
        <f>[1]!srE2LETn(O$9,$K177,0)</f>
        <v>2.4198499999999999E-3</v>
      </c>
      <c r="P177" s="84">
        <f>[1]!srE2LETn(P$9,$K177,0)</f>
        <v>2.8149999999999998E-3</v>
      </c>
      <c r="Q177" s="84" t="e">
        <f>[1]!srE2LETn(Q$9,$K177,0)</f>
        <v>#VALUE!</v>
      </c>
      <c r="R177" s="84" t="e">
        <f>[1]!srE2LETn(R$9,$K177,0)</f>
        <v>#VALUE!</v>
      </c>
      <c r="S177" s="84" t="e">
        <f>[1]!srE2LETn(S$9,$K177,0)</f>
        <v>#VALUE!</v>
      </c>
      <c r="T177" s="84" t="e">
        <f>[1]!srE2LETn(T$9,$K177,0)</f>
        <v>#VALUE!</v>
      </c>
      <c r="U177" s="85" t="e">
        <f>[1]!srE2LETn(U$9,$K177,0)</f>
        <v>#VALUE!</v>
      </c>
    </row>
    <row r="178" spans="11:21">
      <c r="K178" s="26">
        <v>800</v>
      </c>
      <c r="L178" s="84">
        <f>[1]!srE2LETn(L$9,$K178,0)</f>
        <v>1.065E-4</v>
      </c>
      <c r="M178" s="84">
        <f>[1]!srE2LETn(M$9,$K178,0)</f>
        <v>4.0595600000000001E-4</v>
      </c>
      <c r="N178" s="84">
        <f>[1]!srE2LETn(N$9,$K178,0)</f>
        <v>8.8507600000000005E-4</v>
      </c>
      <c r="O178" s="84">
        <f>[1]!srE2LETn(O$9,$K178,0)</f>
        <v>1.5744800000000001E-3</v>
      </c>
      <c r="P178" s="84">
        <f>[1]!srE2LETn(P$9,$K178,0)</f>
        <v>1.8304E-3</v>
      </c>
      <c r="Q178" s="84" t="e">
        <f>[1]!srE2LETn(Q$9,$K178,0)</f>
        <v>#VALUE!</v>
      </c>
      <c r="R178" s="84" t="e">
        <f>[1]!srE2LETn(R$9,$K178,0)</f>
        <v>#VALUE!</v>
      </c>
      <c r="S178" s="84" t="e">
        <f>[1]!srE2LETn(S$9,$K178,0)</f>
        <v>#VALUE!</v>
      </c>
      <c r="T178" s="84" t="e">
        <f>[1]!srE2LETn(T$9,$K178,0)</f>
        <v>#VALUE!</v>
      </c>
      <c r="U178" s="85" t="e">
        <f>[1]!srE2LETn(U$9,$K178,0)</f>
        <v>#VALUE!</v>
      </c>
    </row>
    <row r="179" spans="11:21">
      <c r="K179" s="27">
        <v>900</v>
      </c>
      <c r="L179" s="86">
        <f>[1]!srE2LETn(L$9,$K179,0)</f>
        <v>9.5495999999999995E-5</v>
      </c>
      <c r="M179" s="86">
        <f>[1]!srE2LETn(M$9,$K179,0)</f>
        <v>3.6518800000000001E-4</v>
      </c>
      <c r="N179" s="86">
        <f>[1]!srE2LETn(N$9,$K179,0)</f>
        <v>7.9324799999999998E-4</v>
      </c>
      <c r="O179" s="86">
        <f>[1]!srE2LETn(O$9,$K179,0)</f>
        <v>1.41267E-3</v>
      </c>
      <c r="P179" s="86">
        <f>[1]!srE2LETn(P$9,$K179,0)</f>
        <v>1.6424899999999999E-3</v>
      </c>
      <c r="Q179" s="86" t="e">
        <f>[1]!srE2LETn(Q$9,$K179,0)</f>
        <v>#VALUE!</v>
      </c>
      <c r="R179" s="86" t="e">
        <f>[1]!srE2LETn(R$9,$K179,0)</f>
        <v>#VALUE!</v>
      </c>
      <c r="S179" s="86" t="e">
        <f>[1]!srE2LETn(S$9,$K179,0)</f>
        <v>#VALUE!</v>
      </c>
      <c r="T179" s="86" t="e">
        <f>[1]!srE2LETn(T$9,$K179,0)</f>
        <v>#VALUE!</v>
      </c>
      <c r="U179" s="87" t="e">
        <f>[1]!srE2LETn(U$9,$K179,0)</f>
        <v>#VALUE!</v>
      </c>
    </row>
    <row r="182" spans="11:21">
      <c r="K182" s="43" t="s">
        <v>72</v>
      </c>
      <c r="L182" s="44">
        <v>1</v>
      </c>
      <c r="M182" s="44">
        <v>2</v>
      </c>
      <c r="N182" s="44">
        <v>3</v>
      </c>
      <c r="O182" s="44">
        <v>4</v>
      </c>
      <c r="P182" s="44">
        <v>5</v>
      </c>
      <c r="Q182" s="44">
        <v>6</v>
      </c>
      <c r="R182" s="44">
        <v>7</v>
      </c>
      <c r="S182" s="44">
        <v>8</v>
      </c>
      <c r="T182" s="44">
        <v>9</v>
      </c>
      <c r="U182" s="45">
        <v>10</v>
      </c>
    </row>
    <row r="183" spans="11:21">
      <c r="K183" s="36" t="s">
        <v>70</v>
      </c>
      <c r="L183" s="49" t="s">
        <v>80</v>
      </c>
      <c r="M183" s="29"/>
      <c r="N183" s="29"/>
      <c r="O183" s="29"/>
      <c r="P183" s="29"/>
      <c r="Q183" s="50"/>
      <c r="R183" s="29"/>
      <c r="S183" s="29"/>
      <c r="T183" s="29"/>
      <c r="U183" s="37"/>
    </row>
    <row r="184" spans="11:21">
      <c r="K184" s="26">
        <v>1E-4</v>
      </c>
      <c r="L184" s="90">
        <f>[1]!srE2Rng(L$9,$K184)</f>
        <v>12.56</v>
      </c>
      <c r="M184" s="90">
        <f>[1]!srE2Rng(M$9,$K184)</f>
        <v>18.066000000000003</v>
      </c>
      <c r="N184" s="90">
        <f>[1]!srE2Rng(N$9,$K184)</f>
        <v>23.702000000000002</v>
      </c>
      <c r="O184" s="90">
        <f>[1]!srE2Rng(O$9,$K184)</f>
        <v>29.005500000000005</v>
      </c>
      <c r="P184" s="90">
        <f>[1]!srE2Rng(P$9,$K184)</f>
        <v>29.548500000000001</v>
      </c>
      <c r="Q184" s="90" t="e">
        <f>[1]!srE2Rng(Q$9,$K184)</f>
        <v>#VALUE!</v>
      </c>
      <c r="R184" s="90" t="e">
        <f>[1]!srE2Rng(R$9,$K184)</f>
        <v>#VALUE!</v>
      </c>
      <c r="S184" s="90" t="e">
        <f>[1]!srE2Rng(S$9,$K184)</f>
        <v>#VALUE!</v>
      </c>
      <c r="T184" s="90" t="e">
        <f>[1]!srE2Rng(T$9,$K184)</f>
        <v>#VALUE!</v>
      </c>
      <c r="U184" s="91" t="e">
        <f>[1]!srE2Rng(U$9,$K184)</f>
        <v>#VALUE!</v>
      </c>
    </row>
    <row r="185" spans="11:21">
      <c r="K185" s="26">
        <v>2.0000000000000001E-4</v>
      </c>
      <c r="L185" s="90">
        <f>[1]!srE2Rng(L$9,$K185)</f>
        <v>20.45</v>
      </c>
      <c r="M185" s="90">
        <f>[1]!srE2Rng(M$9,$K185)</f>
        <v>27.997999999999998</v>
      </c>
      <c r="N185" s="90">
        <f>[1]!srE2Rng(N$9,$K185)</f>
        <v>35.720399999999998</v>
      </c>
      <c r="O185" s="90">
        <f>[1]!srE2Rng(O$9,$K185)</f>
        <v>42.889999999999993</v>
      </c>
      <c r="P185" s="90">
        <f>[1]!srE2Rng(P$9,$K185)</f>
        <v>43.423600000000008</v>
      </c>
      <c r="Q185" s="90" t="e">
        <f>[1]!srE2Rng(Q$9,$K185)</f>
        <v>#VALUE!</v>
      </c>
      <c r="R185" s="90" t="e">
        <f>[1]!srE2Rng(R$9,$K185)</f>
        <v>#VALUE!</v>
      </c>
      <c r="S185" s="90" t="e">
        <f>[1]!srE2Rng(S$9,$K185)</f>
        <v>#VALUE!</v>
      </c>
      <c r="T185" s="90" t="e">
        <f>[1]!srE2Rng(T$9,$K185)</f>
        <v>#VALUE!</v>
      </c>
      <c r="U185" s="91" t="e">
        <f>[1]!srE2Rng(U$9,$K185)</f>
        <v>#VALUE!</v>
      </c>
    </row>
    <row r="186" spans="11:21">
      <c r="K186" s="26">
        <v>2.9999999999999997E-4</v>
      </c>
      <c r="L186" s="90">
        <f>[1]!srE2Rng(L$9,$K186)</f>
        <v>27.799999999999997</v>
      </c>
      <c r="M186" s="90">
        <f>[1]!srE2Rng(M$9,$K186)</f>
        <v>36.893199999999993</v>
      </c>
      <c r="N186" s="90">
        <f>[1]!srE2Rng(N$9,$K186)</f>
        <v>46.242799999999995</v>
      </c>
      <c r="O186" s="90">
        <f>[1]!srE2Rng(O$9,$K186)</f>
        <v>54.844799999999992</v>
      </c>
      <c r="P186" s="90">
        <f>[1]!srE2Rng(P$9,$K186)</f>
        <v>55.251599999999996</v>
      </c>
      <c r="Q186" s="90" t="e">
        <f>[1]!srE2Rng(Q$9,$K186)</f>
        <v>#VALUE!</v>
      </c>
      <c r="R186" s="90" t="e">
        <f>[1]!srE2Rng(R$9,$K186)</f>
        <v>#VALUE!</v>
      </c>
      <c r="S186" s="90" t="e">
        <f>[1]!srE2Rng(S$9,$K186)</f>
        <v>#VALUE!</v>
      </c>
      <c r="T186" s="90" t="e">
        <f>[1]!srE2Rng(T$9,$K186)</f>
        <v>#VALUE!</v>
      </c>
      <c r="U186" s="91" t="e">
        <f>[1]!srE2Rng(U$9,$K186)</f>
        <v>#VALUE!</v>
      </c>
    </row>
    <row r="187" spans="11:21">
      <c r="K187" s="26">
        <v>5.0000000000000001E-4</v>
      </c>
      <c r="L187" s="90">
        <f>[1]!srE2Rng(L$9,$K187)</f>
        <v>41.93</v>
      </c>
      <c r="M187" s="90">
        <f>[1]!srE2Rng(M$9,$K187)</f>
        <v>53.432000000000002</v>
      </c>
      <c r="N187" s="90">
        <f>[1]!srE2Rng(N$9,$K187)</f>
        <v>65.394000000000005</v>
      </c>
      <c r="O187" s="90">
        <f>[1]!srE2Rng(O$9,$K187)</f>
        <v>76.269000000000005</v>
      </c>
      <c r="P187" s="90">
        <f>[1]!srE2Rng(P$9,$K187)</f>
        <v>76.238</v>
      </c>
      <c r="Q187" s="90" t="e">
        <f>[1]!srE2Rng(Q$9,$K187)</f>
        <v>#VALUE!</v>
      </c>
      <c r="R187" s="90" t="e">
        <f>[1]!srE2Rng(R$9,$K187)</f>
        <v>#VALUE!</v>
      </c>
      <c r="S187" s="90" t="e">
        <f>[1]!srE2Rng(S$9,$K187)</f>
        <v>#VALUE!</v>
      </c>
      <c r="T187" s="90" t="e">
        <f>[1]!srE2Rng(T$9,$K187)</f>
        <v>#VALUE!</v>
      </c>
      <c r="U187" s="91" t="e">
        <f>[1]!srE2Rng(U$9,$K187)</f>
        <v>#VALUE!</v>
      </c>
    </row>
    <row r="188" spans="11:21">
      <c r="K188" s="26">
        <v>8.0000000000000004E-4</v>
      </c>
      <c r="L188" s="90">
        <f>[1]!srE2Rng(L$9,$K188)</f>
        <v>62.781999999999996</v>
      </c>
      <c r="M188" s="90">
        <f>[1]!srE2Rng(M$9,$K188)</f>
        <v>77.004000000000005</v>
      </c>
      <c r="N188" s="90">
        <f>[1]!srE2Rng(N$9,$K188)</f>
        <v>92.018000000000001</v>
      </c>
      <c r="O188" s="90">
        <f>[1]!srE2Rng(O$9,$K188)</f>
        <v>105.54599999999999</v>
      </c>
      <c r="P188" s="90">
        <f>[1]!srE2Rng(P$9,$K188)</f>
        <v>104.56360000000001</v>
      </c>
      <c r="Q188" s="90" t="e">
        <f>[1]!srE2Rng(Q$9,$K188)</f>
        <v>#VALUE!</v>
      </c>
      <c r="R188" s="90" t="e">
        <f>[1]!srE2Rng(R$9,$K188)</f>
        <v>#VALUE!</v>
      </c>
      <c r="S188" s="90" t="e">
        <f>[1]!srE2Rng(S$9,$K188)</f>
        <v>#VALUE!</v>
      </c>
      <c r="T188" s="90" t="e">
        <f>[1]!srE2Rng(T$9,$K188)</f>
        <v>#VALUE!</v>
      </c>
      <c r="U188" s="91" t="e">
        <f>[1]!srE2Rng(U$9,$K188)</f>
        <v>#VALUE!</v>
      </c>
    </row>
    <row r="189" spans="11:21">
      <c r="K189" s="26">
        <v>1E-3</v>
      </c>
      <c r="L189" s="90">
        <f>[1]!srE2Rng(L$9,$K189)</f>
        <v>76.69</v>
      </c>
      <c r="M189" s="90">
        <f>[1]!srE2Rng(M$9,$K189)</f>
        <v>92.384</v>
      </c>
      <c r="N189" s="90">
        <f>[1]!srE2Rng(N$9,$K189)</f>
        <v>109.11</v>
      </c>
      <c r="O189" s="90">
        <f>[1]!srE2Rng(O$9,$K189)</f>
        <v>124.11300000000001</v>
      </c>
      <c r="P189" s="90">
        <f>[1]!srE2Rng(P$9,$K189)</f>
        <v>122.33199999999999</v>
      </c>
      <c r="Q189" s="90" t="e">
        <f>[1]!srE2Rng(Q$9,$K189)</f>
        <v>#VALUE!</v>
      </c>
      <c r="R189" s="90" t="e">
        <f>[1]!srE2Rng(R$9,$K189)</f>
        <v>#VALUE!</v>
      </c>
      <c r="S189" s="90" t="e">
        <f>[1]!srE2Rng(S$9,$K189)</f>
        <v>#VALUE!</v>
      </c>
      <c r="T189" s="90" t="e">
        <f>[1]!srE2Rng(T$9,$K189)</f>
        <v>#VALUE!</v>
      </c>
      <c r="U189" s="91" t="e">
        <f>[1]!srE2Rng(U$9,$K189)</f>
        <v>#VALUE!</v>
      </c>
    </row>
    <row r="190" spans="11:21">
      <c r="K190" s="26">
        <v>2E-3</v>
      </c>
      <c r="L190" s="90">
        <f>[1]!srE2Rng(L$9,$K190)</f>
        <v>147.5</v>
      </c>
      <c r="M190" s="90">
        <f>[1]!srE2Rng(M$9,$K190)</f>
        <v>168.904</v>
      </c>
      <c r="N190" s="90">
        <f>[1]!srE2Rng(N$9,$K190)</f>
        <v>192.00480000000002</v>
      </c>
      <c r="O190" s="90">
        <f>[1]!srE2Rng(O$9,$K190)</f>
        <v>212.4812</v>
      </c>
      <c r="P190" s="90">
        <f>[1]!srE2Rng(P$9,$K190)</f>
        <v>205.3168</v>
      </c>
      <c r="Q190" s="90" t="e">
        <f>[1]!srE2Rng(Q$9,$K190)</f>
        <v>#VALUE!</v>
      </c>
      <c r="R190" s="90" t="e">
        <f>[1]!srE2Rng(R$9,$K190)</f>
        <v>#VALUE!</v>
      </c>
      <c r="S190" s="90" t="e">
        <f>[1]!srE2Rng(S$9,$K190)</f>
        <v>#VALUE!</v>
      </c>
      <c r="T190" s="90" t="e">
        <f>[1]!srE2Rng(T$9,$K190)</f>
        <v>#VALUE!</v>
      </c>
      <c r="U190" s="91" t="e">
        <f>[1]!srE2Rng(U$9,$K190)</f>
        <v>#VALUE!</v>
      </c>
    </row>
    <row r="191" spans="11:21">
      <c r="K191" s="26">
        <v>3.0000000000000001E-3</v>
      </c>
      <c r="L191" s="90">
        <f>[1]!srE2Rng(L$9,$K191)</f>
        <v>219.89</v>
      </c>
      <c r="M191" s="90">
        <f>[1]!srE2Rng(M$9,$K191)</f>
        <v>252.48920000000001</v>
      </c>
      <c r="N191" s="90">
        <f>[1]!srE2Rng(N$9,$K191)</f>
        <v>274.86719999999997</v>
      </c>
      <c r="O191" s="90">
        <f>[1]!srE2Rng(O$9,$K191)</f>
        <v>297.71859999999998</v>
      </c>
      <c r="P191" s="90">
        <f>[1]!srE2Rng(P$9,$K191)</f>
        <v>283.01439999999997</v>
      </c>
      <c r="Q191" s="90" t="e">
        <f>[1]!srE2Rng(Q$9,$K191)</f>
        <v>#VALUE!</v>
      </c>
      <c r="R191" s="90" t="e">
        <f>[1]!srE2Rng(R$9,$K191)</f>
        <v>#VALUE!</v>
      </c>
      <c r="S191" s="90" t="e">
        <f>[1]!srE2Rng(S$9,$K191)</f>
        <v>#VALUE!</v>
      </c>
      <c r="T191" s="90" t="e">
        <f>[1]!srE2Rng(T$9,$K191)</f>
        <v>#VALUE!</v>
      </c>
      <c r="U191" s="91" t="e">
        <f>[1]!srE2Rng(U$9,$K191)</f>
        <v>#VALUE!</v>
      </c>
    </row>
    <row r="192" spans="11:21">
      <c r="K192" s="26">
        <v>5.0000000000000001E-3</v>
      </c>
      <c r="L192" s="90">
        <f>[1]!srE2Rng(L$9,$K192)</f>
        <v>368.68</v>
      </c>
      <c r="M192" s="90">
        <f>[1]!srE2Rng(M$9,$K192)</f>
        <v>432.63</v>
      </c>
      <c r="N192" s="90">
        <f>[1]!srE2Rng(N$9,$K192)</f>
        <v>445.99</v>
      </c>
      <c r="O192" s="90">
        <f>[1]!srE2Rng(O$9,$K192)</f>
        <v>471.51549999999997</v>
      </c>
      <c r="P192" s="90">
        <f>[1]!srE2Rng(P$9,$K192)</f>
        <v>435.56150000000002</v>
      </c>
      <c r="Q192" s="90" t="e">
        <f>[1]!srE2Rng(Q$9,$K192)</f>
        <v>#VALUE!</v>
      </c>
      <c r="R192" s="90" t="e">
        <f>[1]!srE2Rng(R$9,$K192)</f>
        <v>#VALUE!</v>
      </c>
      <c r="S192" s="90" t="e">
        <f>[1]!srE2Rng(S$9,$K192)</f>
        <v>#VALUE!</v>
      </c>
      <c r="T192" s="90" t="e">
        <f>[1]!srE2Rng(T$9,$K192)</f>
        <v>#VALUE!</v>
      </c>
      <c r="U192" s="91" t="e">
        <f>[1]!srE2Rng(U$9,$K192)</f>
        <v>#VALUE!</v>
      </c>
    </row>
    <row r="193" spans="11:21">
      <c r="K193" s="26">
        <v>8.0000000000000002E-3</v>
      </c>
      <c r="L193" s="90">
        <f>[1]!srE2Rng(L$9,$K193)</f>
        <v>595.03599999999994</v>
      </c>
      <c r="M193" s="90">
        <f>[1]!srE2Rng(M$9,$K193)</f>
        <v>711.97719999999993</v>
      </c>
      <c r="N193" s="90">
        <f>[1]!srE2Rng(N$9,$K193)</f>
        <v>714.05600000000004</v>
      </c>
      <c r="O193" s="90">
        <f>[1]!srE2Rng(O$9,$K193)</f>
        <v>738.98520000000008</v>
      </c>
      <c r="P193" s="90">
        <f>[1]!srE2Rng(P$9,$K193)</f>
        <v>666.66359999999997</v>
      </c>
      <c r="Q193" s="90" t="e">
        <f>[1]!srE2Rng(Q$9,$K193)</f>
        <v>#VALUE!</v>
      </c>
      <c r="R193" s="90" t="e">
        <f>[1]!srE2Rng(R$9,$K193)</f>
        <v>#VALUE!</v>
      </c>
      <c r="S193" s="90" t="e">
        <f>[1]!srE2Rng(S$9,$K193)</f>
        <v>#VALUE!</v>
      </c>
      <c r="T193" s="90" t="e">
        <f>[1]!srE2Rng(T$9,$K193)</f>
        <v>#VALUE!</v>
      </c>
      <c r="U193" s="91" t="e">
        <f>[1]!srE2Rng(U$9,$K193)</f>
        <v>#VALUE!</v>
      </c>
    </row>
    <row r="194" spans="11:21">
      <c r="K194" s="26">
        <v>0.01</v>
      </c>
      <c r="L194" s="90">
        <f>[1]!srE2Rng(L$9,$K194)</f>
        <v>743.89</v>
      </c>
      <c r="M194" s="90">
        <f>[1]!srE2Rng(M$9,$K194)</f>
        <v>903.18</v>
      </c>
      <c r="N194" s="90">
        <f>[1]!srE2Rng(N$9,$K194)</f>
        <v>897.18799999999999</v>
      </c>
      <c r="O194" s="90">
        <f>[1]!srE2Rng(O$9,$K194)</f>
        <v>918.2014999999999</v>
      </c>
      <c r="P194" s="90">
        <f>[1]!srE2Rng(P$9,$K194)</f>
        <v>822.59150000000011</v>
      </c>
      <c r="Q194" s="90" t="e">
        <f>[1]!srE2Rng(Q$9,$K194)</f>
        <v>#VALUE!</v>
      </c>
      <c r="R194" s="90" t="e">
        <f>[1]!srE2Rng(R$9,$K194)</f>
        <v>#VALUE!</v>
      </c>
      <c r="S194" s="90" t="e">
        <f>[1]!srE2Rng(S$9,$K194)</f>
        <v>#VALUE!</v>
      </c>
      <c r="T194" s="90" t="e">
        <f>[1]!srE2Rng(T$9,$K194)</f>
        <v>#VALUE!</v>
      </c>
      <c r="U194" s="91" t="e">
        <f>[1]!srE2Rng(U$9,$K194)</f>
        <v>#VALUE!</v>
      </c>
    </row>
    <row r="195" spans="11:21">
      <c r="K195" s="26">
        <v>0.02</v>
      </c>
      <c r="L195" s="90">
        <f>[1]!srE2Rng(L$9,$K195)</f>
        <v>1440</v>
      </c>
      <c r="M195" s="90">
        <f>[1]!srE2Rng(M$9,$K195)</f>
        <v>1868</v>
      </c>
      <c r="N195" s="90">
        <f>[1]!srE2Rng(N$9,$K195)</f>
        <v>1820.8000000000002</v>
      </c>
      <c r="O195" s="90">
        <f>[1]!srE2Rng(O$9,$K195)</f>
        <v>1832.4</v>
      </c>
      <c r="P195" s="90">
        <f>[1]!srE2Rng(P$9,$K195)</f>
        <v>1626</v>
      </c>
      <c r="Q195" s="90" t="e">
        <f>[1]!srE2Rng(Q$9,$K195)</f>
        <v>#VALUE!</v>
      </c>
      <c r="R195" s="90" t="e">
        <f>[1]!srE2Rng(R$9,$K195)</f>
        <v>#VALUE!</v>
      </c>
      <c r="S195" s="90" t="e">
        <f>[1]!srE2Rng(S$9,$K195)</f>
        <v>#VALUE!</v>
      </c>
      <c r="T195" s="90" t="e">
        <f>[1]!srE2Rng(T$9,$K195)</f>
        <v>#VALUE!</v>
      </c>
      <c r="U195" s="91" t="e">
        <f>[1]!srE2Rng(U$9,$K195)</f>
        <v>#VALUE!</v>
      </c>
    </row>
    <row r="196" spans="11:21">
      <c r="K196" s="26">
        <v>0.03</v>
      </c>
      <c r="L196" s="90">
        <f>[1]!srE2Rng(L$9,$K196)</f>
        <v>2060</v>
      </c>
      <c r="M196" s="90">
        <f>[1]!srE2Rng(M$9,$K196)</f>
        <v>2780.8</v>
      </c>
      <c r="N196" s="90">
        <f>[1]!srE2Rng(N$9,$K196)</f>
        <v>2722.7999999999997</v>
      </c>
      <c r="O196" s="90">
        <f>[1]!srE2Rng(O$9,$K196)</f>
        <v>2783.6</v>
      </c>
      <c r="P196" s="90">
        <f>[1]!srE2Rng(P$9,$K196)</f>
        <v>2490.3999999999996</v>
      </c>
      <c r="Q196" s="90" t="e">
        <f>[1]!srE2Rng(Q$9,$K196)</f>
        <v>#VALUE!</v>
      </c>
      <c r="R196" s="90" t="e">
        <f>[1]!srE2Rng(R$9,$K196)</f>
        <v>#VALUE!</v>
      </c>
      <c r="S196" s="90" t="e">
        <f>[1]!srE2Rng(S$9,$K196)</f>
        <v>#VALUE!</v>
      </c>
      <c r="T196" s="90" t="e">
        <f>[1]!srE2Rng(T$9,$K196)</f>
        <v>#VALUE!</v>
      </c>
      <c r="U196" s="91" t="e">
        <f>[1]!srE2Rng(U$9,$K196)</f>
        <v>#VALUE!</v>
      </c>
    </row>
    <row r="197" spans="11:21">
      <c r="K197" s="26">
        <v>0.05</v>
      </c>
      <c r="L197" s="90">
        <f>[1]!srE2Rng(L$9,$K197)</f>
        <v>3140</v>
      </c>
      <c r="M197" s="90">
        <f>[1]!srE2Rng(M$9,$K197)</f>
        <v>4386</v>
      </c>
      <c r="N197" s="90">
        <f>[1]!srE2Rng(N$9,$K197)</f>
        <v>4420</v>
      </c>
      <c r="O197" s="90">
        <f>[1]!srE2Rng(O$9,$K197)</f>
        <v>4756.5000000000009</v>
      </c>
      <c r="P197" s="90">
        <f>[1]!srE2Rng(P$9,$K197)</f>
        <v>4366.5</v>
      </c>
      <c r="Q197" s="90" t="e">
        <f>[1]!srE2Rng(Q$9,$K197)</f>
        <v>#VALUE!</v>
      </c>
      <c r="R197" s="90" t="e">
        <f>[1]!srE2Rng(R$9,$K197)</f>
        <v>#VALUE!</v>
      </c>
      <c r="S197" s="90" t="e">
        <f>[1]!srE2Rng(S$9,$K197)</f>
        <v>#VALUE!</v>
      </c>
      <c r="T197" s="90" t="e">
        <f>[1]!srE2Rng(T$9,$K197)</f>
        <v>#VALUE!</v>
      </c>
      <c r="U197" s="91" t="e">
        <f>[1]!srE2Rng(U$9,$K197)</f>
        <v>#VALUE!</v>
      </c>
    </row>
    <row r="198" spans="11:21">
      <c r="K198" s="26">
        <v>0.08</v>
      </c>
      <c r="L198" s="90">
        <f>[1]!srE2Rng(L$9,$K198)</f>
        <v>4460</v>
      </c>
      <c r="M198" s="90">
        <f>[1]!srE2Rng(M$9,$K198)</f>
        <v>6325.2</v>
      </c>
      <c r="N198" s="90">
        <f>[1]!srE2Rng(N$9,$K198)</f>
        <v>6610</v>
      </c>
      <c r="O198" s="90">
        <f>[1]!srE2Rng(O$9,$K198)</f>
        <v>7466</v>
      </c>
      <c r="P198" s="90">
        <f>[1]!srE2Rng(P$9,$K198)</f>
        <v>7264.8</v>
      </c>
      <c r="Q198" s="90" t="e">
        <f>[1]!srE2Rng(Q$9,$K198)</f>
        <v>#VALUE!</v>
      </c>
      <c r="R198" s="90" t="e">
        <f>[1]!srE2Rng(R$9,$K198)</f>
        <v>#VALUE!</v>
      </c>
      <c r="S198" s="90" t="e">
        <f>[1]!srE2Rng(S$9,$K198)</f>
        <v>#VALUE!</v>
      </c>
      <c r="T198" s="90" t="e">
        <f>[1]!srE2Rng(T$9,$K198)</f>
        <v>#VALUE!</v>
      </c>
      <c r="U198" s="91" t="e">
        <f>[1]!srE2Rng(U$9,$K198)</f>
        <v>#VALUE!</v>
      </c>
    </row>
    <row r="199" spans="11:21">
      <c r="K199" s="26">
        <v>0.1</v>
      </c>
      <c r="L199" s="90">
        <f>[1]!srE2Rng(L$9,$K199)</f>
        <v>5190</v>
      </c>
      <c r="M199" s="90">
        <f>[1]!srE2Rng(M$9,$K199)</f>
        <v>7368.0000000000009</v>
      </c>
      <c r="N199" s="90">
        <f>[1]!srE2Rng(N$9,$K199)</f>
        <v>7844</v>
      </c>
      <c r="O199" s="90">
        <f>[1]!srE2Rng(O$9,$K199)</f>
        <v>8998</v>
      </c>
      <c r="P199" s="90">
        <f>[1]!srE2Rng(P$9,$K199)</f>
        <v>9039.5</v>
      </c>
      <c r="Q199" s="90" t="e">
        <f>[1]!srE2Rng(Q$9,$K199)</f>
        <v>#VALUE!</v>
      </c>
      <c r="R199" s="90" t="e">
        <f>[1]!srE2Rng(R$9,$K199)</f>
        <v>#VALUE!</v>
      </c>
      <c r="S199" s="90" t="e">
        <f>[1]!srE2Rng(S$9,$K199)</f>
        <v>#VALUE!</v>
      </c>
      <c r="T199" s="90" t="e">
        <f>[1]!srE2Rng(T$9,$K199)</f>
        <v>#VALUE!</v>
      </c>
      <c r="U199" s="91" t="e">
        <f>[1]!srE2Rng(U$9,$K199)</f>
        <v>#VALUE!</v>
      </c>
    </row>
    <row r="200" spans="11:21">
      <c r="K200" s="26">
        <v>0.2</v>
      </c>
      <c r="L200" s="90">
        <f>[1]!srE2Rng(L$9,$K200)</f>
        <v>7730</v>
      </c>
      <c r="M200" s="90">
        <f>[1]!srE2Rng(M$9,$K200)</f>
        <v>10916</v>
      </c>
      <c r="N200" s="90">
        <f>[1]!srE2Rng(N$9,$K200)</f>
        <v>12081.6</v>
      </c>
      <c r="O200" s="90">
        <f>[1]!srE2Rng(O$9,$K200)</f>
        <v>14214</v>
      </c>
      <c r="P200" s="90">
        <f>[1]!srE2Rng(P$9,$K200)</f>
        <v>15308.400000000001</v>
      </c>
      <c r="Q200" s="90" t="e">
        <f>[1]!srE2Rng(Q$9,$K200)</f>
        <v>#VALUE!</v>
      </c>
      <c r="R200" s="90" t="e">
        <f>[1]!srE2Rng(R$9,$K200)</f>
        <v>#VALUE!</v>
      </c>
      <c r="S200" s="90" t="e">
        <f>[1]!srE2Rng(S$9,$K200)</f>
        <v>#VALUE!</v>
      </c>
      <c r="T200" s="90" t="e">
        <f>[1]!srE2Rng(T$9,$K200)</f>
        <v>#VALUE!</v>
      </c>
      <c r="U200" s="91" t="e">
        <f>[1]!srE2Rng(U$9,$K200)</f>
        <v>#VALUE!</v>
      </c>
    </row>
    <row r="201" spans="11:21">
      <c r="K201" s="26">
        <v>0.3</v>
      </c>
      <c r="L201" s="90">
        <f>[1]!srE2Rng(L$9,$K201)</f>
        <v>9470</v>
      </c>
      <c r="M201" s="90">
        <f>[1]!srE2Rng(M$9,$K201)</f>
        <v>13217.2</v>
      </c>
      <c r="N201" s="90">
        <f>[1]!srE2Rng(N$9,$K201)</f>
        <v>14836.4</v>
      </c>
      <c r="O201" s="90">
        <f>[1]!srE2Rng(O$9,$K201)</f>
        <v>17573.8</v>
      </c>
      <c r="P201" s="90">
        <f>[1]!srE2Rng(P$9,$K201)</f>
        <v>19062.399999999998</v>
      </c>
      <c r="Q201" s="90" t="e">
        <f>[1]!srE2Rng(Q$9,$K201)</f>
        <v>#VALUE!</v>
      </c>
      <c r="R201" s="90" t="e">
        <f>[1]!srE2Rng(R$9,$K201)</f>
        <v>#VALUE!</v>
      </c>
      <c r="S201" s="90" t="e">
        <f>[1]!srE2Rng(S$9,$K201)</f>
        <v>#VALUE!</v>
      </c>
      <c r="T201" s="90" t="e">
        <f>[1]!srE2Rng(T$9,$K201)</f>
        <v>#VALUE!</v>
      </c>
      <c r="U201" s="91" t="e">
        <f>[1]!srE2Rng(U$9,$K201)</f>
        <v>#VALUE!</v>
      </c>
    </row>
    <row r="202" spans="11:21">
      <c r="K202" s="26">
        <v>0.5</v>
      </c>
      <c r="L202" s="90">
        <f>[1]!srE2Rng(L$9,$K202)</f>
        <v>12330</v>
      </c>
      <c r="M202" s="90">
        <f>[1]!srE2Rng(M$9,$K202)</f>
        <v>16764</v>
      </c>
      <c r="N202" s="90">
        <f>[1]!srE2Rng(N$9,$K202)</f>
        <v>19000</v>
      </c>
      <c r="O202" s="90">
        <f>[1]!srE2Rng(O$9,$K202)</f>
        <v>22620.5</v>
      </c>
      <c r="P202" s="90">
        <f>[1]!srE2Rng(P$9,$K202)</f>
        <v>24294.5</v>
      </c>
      <c r="Q202" s="90" t="e">
        <f>[1]!srE2Rng(Q$9,$K202)</f>
        <v>#VALUE!</v>
      </c>
      <c r="R202" s="90" t="e">
        <f>[1]!srE2Rng(R$9,$K202)</f>
        <v>#VALUE!</v>
      </c>
      <c r="S202" s="90" t="e">
        <f>[1]!srE2Rng(S$9,$K202)</f>
        <v>#VALUE!</v>
      </c>
      <c r="T202" s="90" t="e">
        <f>[1]!srE2Rng(T$9,$K202)</f>
        <v>#VALUE!</v>
      </c>
      <c r="U202" s="91" t="e">
        <f>[1]!srE2Rng(U$9,$K202)</f>
        <v>#VALUE!</v>
      </c>
    </row>
    <row r="203" spans="11:21">
      <c r="K203" s="26">
        <v>0.8</v>
      </c>
      <c r="L203" s="90">
        <f>[1]!srE2Rng(L$9,$K203)</f>
        <v>16316</v>
      </c>
      <c r="M203" s="90">
        <f>[1]!srE2Rng(M$9,$K203)</f>
        <v>21342.799999999999</v>
      </c>
      <c r="N203" s="90">
        <f>[1]!srE2Rng(N$9,$K203)</f>
        <v>24158.799999999999</v>
      </c>
      <c r="O203" s="90">
        <f>[1]!srE2Rng(O$9,$K203)</f>
        <v>28704.400000000001</v>
      </c>
      <c r="P203" s="90">
        <f>[1]!srE2Rng(P$9,$K203)</f>
        <v>30382</v>
      </c>
      <c r="Q203" s="90" t="e">
        <f>[1]!srE2Rng(Q$9,$K203)</f>
        <v>#VALUE!</v>
      </c>
      <c r="R203" s="90" t="e">
        <f>[1]!srE2Rng(R$9,$K203)</f>
        <v>#VALUE!</v>
      </c>
      <c r="S203" s="90" t="e">
        <f>[1]!srE2Rng(S$9,$K203)</f>
        <v>#VALUE!</v>
      </c>
      <c r="T203" s="90" t="e">
        <f>[1]!srE2Rng(T$9,$K203)</f>
        <v>#VALUE!</v>
      </c>
      <c r="U203" s="91" t="e">
        <f>[1]!srE2Rng(U$9,$K203)</f>
        <v>#VALUE!</v>
      </c>
    </row>
    <row r="204" spans="11:21">
      <c r="K204" s="26">
        <v>1</v>
      </c>
      <c r="L204" s="90">
        <f>[1]!srE2Rng(L$9,$K204)</f>
        <v>18990</v>
      </c>
      <c r="M204" s="90">
        <f>[1]!srE2Rng(M$9,$K204)</f>
        <v>24248</v>
      </c>
      <c r="N204" s="90">
        <f>[1]!srE2Rng(N$9,$K204)</f>
        <v>27312</v>
      </c>
      <c r="O204" s="90">
        <f>[1]!srE2Rng(O$9,$K204)</f>
        <v>32325.999999999996</v>
      </c>
      <c r="P204" s="90">
        <f>[1]!srE2Rng(P$9,$K204)</f>
        <v>34000</v>
      </c>
      <c r="Q204" s="90" t="e">
        <f>[1]!srE2Rng(Q$9,$K204)</f>
        <v>#VALUE!</v>
      </c>
      <c r="R204" s="90" t="e">
        <f>[1]!srE2Rng(R$9,$K204)</f>
        <v>#VALUE!</v>
      </c>
      <c r="S204" s="90" t="e">
        <f>[1]!srE2Rng(S$9,$K204)</f>
        <v>#VALUE!</v>
      </c>
      <c r="T204" s="90" t="e">
        <f>[1]!srE2Rng(T$9,$K204)</f>
        <v>#VALUE!</v>
      </c>
      <c r="U204" s="91" t="e">
        <f>[1]!srE2Rng(U$9,$K204)</f>
        <v>#VALUE!</v>
      </c>
    </row>
    <row r="205" spans="11:21">
      <c r="K205" s="26">
        <v>2</v>
      </c>
      <c r="L205" s="90">
        <f>[1]!srE2Rng(L$9,$K205)</f>
        <v>33620</v>
      </c>
      <c r="M205" s="90">
        <f>[1]!srE2Rng(M$9,$K205)</f>
        <v>38750</v>
      </c>
      <c r="N205" s="90">
        <f>[1]!srE2Rng(N$9,$K205)</f>
        <v>42013.2</v>
      </c>
      <c r="O205" s="90">
        <f>[1]!srE2Rng(O$9,$K205)</f>
        <v>48696.4</v>
      </c>
      <c r="P205" s="90">
        <f>[1]!srE2Rng(P$9,$K205)</f>
        <v>50530.400000000001</v>
      </c>
      <c r="Q205" s="90" t="e">
        <f>[1]!srE2Rng(Q$9,$K205)</f>
        <v>#VALUE!</v>
      </c>
      <c r="R205" s="90" t="e">
        <f>[1]!srE2Rng(R$9,$K205)</f>
        <v>#VALUE!</v>
      </c>
      <c r="S205" s="90" t="e">
        <f>[1]!srE2Rng(S$9,$K205)</f>
        <v>#VALUE!</v>
      </c>
      <c r="T205" s="90" t="e">
        <f>[1]!srE2Rng(T$9,$K205)</f>
        <v>#VALUE!</v>
      </c>
      <c r="U205" s="91" t="e">
        <f>[1]!srE2Rng(U$9,$K205)</f>
        <v>#VALUE!</v>
      </c>
    </row>
    <row r="206" spans="11:21">
      <c r="K206" s="26">
        <v>3</v>
      </c>
      <c r="L206" s="90">
        <f>[1]!srE2Rng(L$9,$K206)</f>
        <v>50500</v>
      </c>
      <c r="M206" s="90">
        <f>[1]!srE2Rng(M$9,$K206)</f>
        <v>53702.400000000001</v>
      </c>
      <c r="N206" s="90">
        <f>[1]!srE2Rng(N$9,$K206)</f>
        <v>56192.800000000003</v>
      </c>
      <c r="O206" s="90">
        <f>[1]!srE2Rng(O$9,$K206)</f>
        <v>64147.799999999996</v>
      </c>
      <c r="P206" s="90">
        <f>[1]!srE2Rng(P$9,$K206)</f>
        <v>66257.2</v>
      </c>
      <c r="Q206" s="90" t="e">
        <f>[1]!srE2Rng(Q$9,$K206)</f>
        <v>#VALUE!</v>
      </c>
      <c r="R206" s="90" t="e">
        <f>[1]!srE2Rng(R$9,$K206)</f>
        <v>#VALUE!</v>
      </c>
      <c r="S206" s="90" t="e">
        <f>[1]!srE2Rng(S$9,$K206)</f>
        <v>#VALUE!</v>
      </c>
      <c r="T206" s="90" t="e">
        <f>[1]!srE2Rng(T$9,$K206)</f>
        <v>#VALUE!</v>
      </c>
      <c r="U206" s="91" t="e">
        <f>[1]!srE2Rng(U$9,$K206)</f>
        <v>#VALUE!</v>
      </c>
    </row>
    <row r="207" spans="11:21">
      <c r="K207" s="26">
        <v>5</v>
      </c>
      <c r="L207" s="90">
        <f>[1]!srE2Rng(L$9,$K207)</f>
        <v>89900</v>
      </c>
      <c r="M207" s="90">
        <f>[1]!srE2Rng(M$9,$K207)</f>
        <v>84932</v>
      </c>
      <c r="N207" s="90">
        <f>[1]!srE2Rng(N$9,$K207)</f>
        <v>84400</v>
      </c>
      <c r="O207" s="90">
        <f>[1]!srE2Rng(O$9,$K207)</f>
        <v>94726</v>
      </c>
      <c r="P207" s="90">
        <f>[1]!srE2Rng(P$9,$K207)</f>
        <v>97155.5</v>
      </c>
      <c r="Q207" s="90" t="e">
        <f>[1]!srE2Rng(Q$9,$K207)</f>
        <v>#VALUE!</v>
      </c>
      <c r="R207" s="90" t="e">
        <f>[1]!srE2Rng(R$9,$K207)</f>
        <v>#VALUE!</v>
      </c>
      <c r="S207" s="90" t="e">
        <f>[1]!srE2Rng(S$9,$K207)</f>
        <v>#VALUE!</v>
      </c>
      <c r="T207" s="90" t="e">
        <f>[1]!srE2Rng(T$9,$K207)</f>
        <v>#VALUE!</v>
      </c>
      <c r="U207" s="91" t="e">
        <f>[1]!srE2Rng(U$9,$K207)</f>
        <v>#VALUE!</v>
      </c>
    </row>
    <row r="208" spans="11:21">
      <c r="K208" s="26">
        <v>8</v>
      </c>
      <c r="L208" s="90">
        <f>[1]!srE2Rng(L$9,$K208)</f>
        <v>161500</v>
      </c>
      <c r="M208" s="90">
        <f>[1]!srE2Rng(M$9,$K208)</f>
        <v>135710.39999999999</v>
      </c>
      <c r="N208" s="90">
        <f>[1]!srE2Rng(N$9,$K208)</f>
        <v>128513.59999999999</v>
      </c>
      <c r="O208" s="90">
        <f>[1]!srE2Rng(O$9,$K208)</f>
        <v>141980.79999999999</v>
      </c>
      <c r="P208" s="90">
        <f>[1]!srE2Rng(P$9,$K208)</f>
        <v>144163.6</v>
      </c>
      <c r="Q208" s="90" t="e">
        <f>[1]!srE2Rng(Q$9,$K208)</f>
        <v>#VALUE!</v>
      </c>
      <c r="R208" s="90" t="e">
        <f>[1]!srE2Rng(R$9,$K208)</f>
        <v>#VALUE!</v>
      </c>
      <c r="S208" s="90" t="e">
        <f>[1]!srE2Rng(S$9,$K208)</f>
        <v>#VALUE!</v>
      </c>
      <c r="T208" s="90" t="e">
        <f>[1]!srE2Rng(T$9,$K208)</f>
        <v>#VALUE!</v>
      </c>
      <c r="U208" s="91" t="e">
        <f>[1]!srE2Rng(U$9,$K208)</f>
        <v>#VALUE!</v>
      </c>
    </row>
    <row r="209" spans="11:21">
      <c r="K209" s="26">
        <v>10</v>
      </c>
      <c r="L209" s="90">
        <f>[1]!srE2Rng(L$9,$K209)</f>
        <v>217440</v>
      </c>
      <c r="M209" s="90">
        <f>[1]!srE2Rng(M$9,$K209)</f>
        <v>173122</v>
      </c>
      <c r="N209" s="90">
        <f>[1]!srE2Rng(N$9,$K209)</f>
        <v>160024</v>
      </c>
      <c r="O209" s="90">
        <f>[1]!srE2Rng(O$9,$K209)</f>
        <v>175118</v>
      </c>
      <c r="P209" s="90">
        <f>[1]!srE2Rng(P$9,$K209)</f>
        <v>176786</v>
      </c>
      <c r="Q209" s="90" t="e">
        <f>[1]!srE2Rng(Q$9,$K209)</f>
        <v>#VALUE!</v>
      </c>
      <c r="R209" s="90" t="e">
        <f>[1]!srE2Rng(R$9,$K209)</f>
        <v>#VALUE!</v>
      </c>
      <c r="S209" s="90" t="e">
        <f>[1]!srE2Rng(S$9,$K209)</f>
        <v>#VALUE!</v>
      </c>
      <c r="T209" s="90" t="e">
        <f>[1]!srE2Rng(T$9,$K209)</f>
        <v>#VALUE!</v>
      </c>
      <c r="U209" s="91" t="e">
        <f>[1]!srE2Rng(U$9,$K209)</f>
        <v>#VALUE!</v>
      </c>
    </row>
    <row r="210" spans="11:21">
      <c r="K210" s="26">
        <v>20</v>
      </c>
      <c r="L210" s="90">
        <f>[1]!srE2Rng(L$9,$K210)</f>
        <v>605360</v>
      </c>
      <c r="M210" s="90">
        <f>[1]!srE2Rng(M$9,$K210)</f>
        <v>415184</v>
      </c>
      <c r="N210" s="90">
        <f>[1]!srE2Rng(N$9,$K210)</f>
        <v>353718.00000000006</v>
      </c>
      <c r="O210" s="90">
        <f>[1]!srE2Rng(O$9,$K210)</f>
        <v>365731.2</v>
      </c>
      <c r="P210" s="90">
        <f>[1]!srE2Rng(P$9,$K210)</f>
        <v>363371.6</v>
      </c>
      <c r="Q210" s="90" t="e">
        <f>[1]!srE2Rng(Q$9,$K210)</f>
        <v>#VALUE!</v>
      </c>
      <c r="R210" s="90" t="e">
        <f>[1]!srE2Rng(R$9,$K210)</f>
        <v>#VALUE!</v>
      </c>
      <c r="S210" s="90" t="e">
        <f>[1]!srE2Rng(S$9,$K210)</f>
        <v>#VALUE!</v>
      </c>
      <c r="T210" s="90" t="e">
        <f>[1]!srE2Rng(T$9,$K210)</f>
        <v>#VALUE!</v>
      </c>
      <c r="U210" s="91" t="e">
        <f>[1]!srE2Rng(U$9,$K210)</f>
        <v>#VALUE!</v>
      </c>
    </row>
    <row r="211" spans="11:21">
      <c r="K211" s="26">
        <v>30</v>
      </c>
      <c r="L211" s="90">
        <f>[1]!srE2Rng(L$9,$K211)</f>
        <v>1160000</v>
      </c>
      <c r="M211" s="90">
        <f>[1]!srE2Rng(M$9,$K211)</f>
        <v>750785.6</v>
      </c>
      <c r="N211" s="90">
        <f>[1]!srE2Rng(N$9,$K211)</f>
        <v>607164.39999999991</v>
      </c>
      <c r="O211" s="90">
        <f>[1]!srE2Rng(O$9,$K211)</f>
        <v>594709.6</v>
      </c>
      <c r="P211" s="90">
        <f>[1]!srE2Rng(P$9,$K211)</f>
        <v>589723.79999999993</v>
      </c>
      <c r="Q211" s="90" t="e">
        <f>[1]!srE2Rng(Q$9,$K211)</f>
        <v>#VALUE!</v>
      </c>
      <c r="R211" s="90" t="e">
        <f>[1]!srE2Rng(R$9,$K211)</f>
        <v>#VALUE!</v>
      </c>
      <c r="S211" s="90" t="e">
        <f>[1]!srE2Rng(S$9,$K211)</f>
        <v>#VALUE!</v>
      </c>
      <c r="T211" s="90" t="e">
        <f>[1]!srE2Rng(T$9,$K211)</f>
        <v>#VALUE!</v>
      </c>
      <c r="U211" s="91" t="e">
        <f>[1]!srE2Rng(U$9,$K211)</f>
        <v>#VALUE!</v>
      </c>
    </row>
    <row r="212" spans="11:21">
      <c r="K212" s="26">
        <v>50</v>
      </c>
      <c r="L212" s="90">
        <f>[1]!srE2Rng(L$9,$K212)</f>
        <v>2700000</v>
      </c>
      <c r="M212" s="90">
        <f>[1]!srE2Rng(M$9,$K212)</f>
        <v>1654000</v>
      </c>
      <c r="N212" s="90">
        <f>[1]!srE2Rng(N$9,$K212)</f>
        <v>1270000</v>
      </c>
      <c r="O212" s="90">
        <f>[1]!srE2Rng(O$9,$K212)</f>
        <v>1169000</v>
      </c>
      <c r="P212" s="90">
        <f>[1]!srE2Rng(P$9,$K212)</f>
        <v>1146000</v>
      </c>
      <c r="Q212" s="90" t="e">
        <f>[1]!srE2Rng(Q$9,$K212)</f>
        <v>#VALUE!</v>
      </c>
      <c r="R212" s="90" t="e">
        <f>[1]!srE2Rng(R$9,$K212)</f>
        <v>#VALUE!</v>
      </c>
      <c r="S212" s="90" t="e">
        <f>[1]!srE2Rng(S$9,$K212)</f>
        <v>#VALUE!</v>
      </c>
      <c r="T212" s="90" t="e">
        <f>[1]!srE2Rng(T$9,$K212)</f>
        <v>#VALUE!</v>
      </c>
      <c r="U212" s="91" t="e">
        <f>[1]!srE2Rng(U$9,$K212)</f>
        <v>#VALUE!</v>
      </c>
    </row>
    <row r="213" spans="11:21">
      <c r="K213" s="26">
        <v>80</v>
      </c>
      <c r="L213" s="90">
        <f>[1]!srE2Rng(L$9,$K213)</f>
        <v>6030000</v>
      </c>
      <c r="M213" s="90">
        <f>[1]!srE2Rng(M$9,$K213)</f>
        <v>3543600</v>
      </c>
      <c r="N213" s="90">
        <f>[1]!srE2Rng(N$9,$K213)</f>
        <v>2644000.0000000005</v>
      </c>
      <c r="O213" s="90">
        <f>[1]!srE2Rng(O$9,$K213)</f>
        <v>2315200</v>
      </c>
      <c r="P213" s="90">
        <f>[1]!srE2Rng(P$9,$K213)</f>
        <v>2229600</v>
      </c>
      <c r="Q213" s="90" t="e">
        <f>[1]!srE2Rng(Q$9,$K213)</f>
        <v>#VALUE!</v>
      </c>
      <c r="R213" s="90" t="e">
        <f>[1]!srE2Rng(R$9,$K213)</f>
        <v>#VALUE!</v>
      </c>
      <c r="S213" s="90" t="e">
        <f>[1]!srE2Rng(S$9,$K213)</f>
        <v>#VALUE!</v>
      </c>
      <c r="T213" s="90" t="e">
        <f>[1]!srE2Rng(T$9,$K213)</f>
        <v>#VALUE!</v>
      </c>
      <c r="U213" s="91" t="e">
        <f>[1]!srE2Rng(U$9,$K213)</f>
        <v>#VALUE!</v>
      </c>
    </row>
    <row r="214" spans="11:21">
      <c r="K214" s="26">
        <v>100</v>
      </c>
      <c r="L214" s="90">
        <f>[1]!srE2Rng(L$9,$K214)</f>
        <v>8870000</v>
      </c>
      <c r="M214" s="90">
        <f>[1]!srE2Rng(M$9,$K214)</f>
        <v>5142000</v>
      </c>
      <c r="N214" s="90">
        <f>[1]!srE2Rng(N$9,$K214)</f>
        <v>3784000</v>
      </c>
      <c r="O214" s="90">
        <f>[1]!srE2Rng(O$9,$K214)</f>
        <v>3248500</v>
      </c>
      <c r="P214" s="90">
        <f>[1]!srE2Rng(P$9,$K214)</f>
        <v>3101000</v>
      </c>
      <c r="Q214" s="90" t="e">
        <f>[1]!srE2Rng(Q$9,$K214)</f>
        <v>#VALUE!</v>
      </c>
      <c r="R214" s="90" t="e">
        <f>[1]!srE2Rng(R$9,$K214)</f>
        <v>#VALUE!</v>
      </c>
      <c r="S214" s="90" t="e">
        <f>[1]!srE2Rng(S$9,$K214)</f>
        <v>#VALUE!</v>
      </c>
      <c r="T214" s="90" t="e">
        <f>[1]!srE2Rng(T$9,$K214)</f>
        <v>#VALUE!</v>
      </c>
      <c r="U214" s="91" t="e">
        <f>[1]!srE2Rng(U$9,$K214)</f>
        <v>#VALUE!</v>
      </c>
    </row>
    <row r="215" spans="11:21">
      <c r="K215" s="26">
        <v>200</v>
      </c>
      <c r="L215" s="90">
        <f>[1]!srE2Rng(L$9,$K215)</f>
        <v>29360000</v>
      </c>
      <c r="M215" s="90">
        <f>[1]!srE2Rng(M$9,$K215)</f>
        <v>16397999.999999998</v>
      </c>
      <c r="N215" s="90">
        <f>[1]!srE2Rng(N$9,$K215)</f>
        <v>11753599.999999998</v>
      </c>
      <c r="O215" s="90">
        <f>[1]!srE2Rng(O$9,$K215)</f>
        <v>9658800</v>
      </c>
      <c r="P215" s="90">
        <f>[1]!srE2Rng(P$9,$K215)</f>
        <v>9008800</v>
      </c>
      <c r="Q215" s="90" t="e">
        <f>[1]!srE2Rng(Q$9,$K215)</f>
        <v>#VALUE!</v>
      </c>
      <c r="R215" s="90" t="e">
        <f>[1]!srE2Rng(R$9,$K215)</f>
        <v>#VALUE!</v>
      </c>
      <c r="S215" s="90" t="e">
        <f>[1]!srE2Rng(S$9,$K215)</f>
        <v>#VALUE!</v>
      </c>
      <c r="T215" s="90" t="e">
        <f>[1]!srE2Rng(T$9,$K215)</f>
        <v>#VALUE!</v>
      </c>
      <c r="U215" s="91" t="e">
        <f>[1]!srE2Rng(U$9,$K215)</f>
        <v>#VALUE!</v>
      </c>
    </row>
    <row r="216" spans="11:21">
      <c r="K216" s="26">
        <v>300</v>
      </c>
      <c r="L216" s="90">
        <f>[1]!srE2Rng(L$9,$K216)</f>
        <v>58000000</v>
      </c>
      <c r="M216" s="90">
        <f>[1]!srE2Rng(M$9,$K216)</f>
        <v>32002400.000000004</v>
      </c>
      <c r="N216" s="90">
        <f>[1]!srE2Rng(N$9,$K216)</f>
        <v>22666800.000000004</v>
      </c>
      <c r="O216" s="90">
        <f>[1]!srE2Rng(O$9,$K216)</f>
        <v>18316000</v>
      </c>
      <c r="P216" s="90">
        <f>[1]!srE2Rng(P$9,$K216)</f>
        <v>16927600</v>
      </c>
      <c r="Q216" s="90" t="e">
        <f>[1]!srE2Rng(Q$9,$K216)</f>
        <v>#VALUE!</v>
      </c>
      <c r="R216" s="90" t="e">
        <f>[1]!srE2Rng(R$9,$K216)</f>
        <v>#VALUE!</v>
      </c>
      <c r="S216" s="90" t="e">
        <f>[1]!srE2Rng(S$9,$K216)</f>
        <v>#VALUE!</v>
      </c>
      <c r="T216" s="90" t="e">
        <f>[1]!srE2Rng(T$9,$K216)</f>
        <v>#VALUE!</v>
      </c>
      <c r="U216" s="91" t="e">
        <f>[1]!srE2Rng(U$9,$K216)</f>
        <v>#VALUE!</v>
      </c>
    </row>
    <row r="217" spans="11:21">
      <c r="K217" s="26">
        <v>500</v>
      </c>
      <c r="L217" s="90">
        <f>[1]!srE2Rng(L$9,$K217)</f>
        <v>131780000</v>
      </c>
      <c r="M217" s="90">
        <f>[1]!srE2Rng(M$9,$K217)</f>
        <v>72044000</v>
      </c>
      <c r="N217" s="90">
        <f>[1]!srE2Rng(N$9,$K217)</f>
        <v>50510000</v>
      </c>
      <c r="O217" s="90">
        <f>[1]!srE2Rng(O$9,$K217)</f>
        <v>40190000</v>
      </c>
      <c r="P217" s="90">
        <f>[1]!srE2Rng(P$9,$K217)</f>
        <v>36836500</v>
      </c>
      <c r="Q217" s="90" t="e">
        <f>[1]!srE2Rng(Q$9,$K217)</f>
        <v>#VALUE!</v>
      </c>
      <c r="R217" s="90" t="e">
        <f>[1]!srE2Rng(R$9,$K217)</f>
        <v>#VALUE!</v>
      </c>
      <c r="S217" s="90" t="e">
        <f>[1]!srE2Rng(S$9,$K217)</f>
        <v>#VALUE!</v>
      </c>
      <c r="T217" s="90" t="e">
        <f>[1]!srE2Rng(T$9,$K217)</f>
        <v>#VALUE!</v>
      </c>
      <c r="U217" s="91" t="e">
        <f>[1]!srE2Rng(U$9,$K217)</f>
        <v>#VALUE!</v>
      </c>
    </row>
    <row r="218" spans="11:21">
      <c r="K218" s="26">
        <v>800</v>
      </c>
      <c r="L218" s="90">
        <f>[1]!srE2Rng(L$9,$K218)</f>
        <v>267038000</v>
      </c>
      <c r="M218" s="90">
        <f>[1]!srE2Rng(M$9,$K218)</f>
        <v>144990000</v>
      </c>
      <c r="N218" s="90">
        <f>[1]!srE2Rng(N$9,$K218)</f>
        <v>101188399.99999999</v>
      </c>
      <c r="O218" s="90">
        <f>[1]!srE2Rng(O$9,$K218)</f>
        <v>79804400</v>
      </c>
      <c r="P218" s="90">
        <f>[1]!srE2Rng(P$9,$K218)</f>
        <v>72779600</v>
      </c>
      <c r="Q218" s="90" t="e">
        <f>[1]!srE2Rng(Q$9,$K218)</f>
        <v>#VALUE!</v>
      </c>
      <c r="R218" s="90" t="e">
        <f>[1]!srE2Rng(R$9,$K218)</f>
        <v>#VALUE!</v>
      </c>
      <c r="S218" s="90" t="e">
        <f>[1]!srE2Rng(S$9,$K218)</f>
        <v>#VALUE!</v>
      </c>
      <c r="T218" s="90" t="e">
        <f>[1]!srE2Rng(T$9,$K218)</f>
        <v>#VALUE!</v>
      </c>
      <c r="U218" s="91" t="e">
        <f>[1]!srE2Rng(U$9,$K218)</f>
        <v>#VALUE!</v>
      </c>
    </row>
    <row r="219" spans="11:21">
      <c r="K219" s="27">
        <v>900</v>
      </c>
      <c r="L219" s="92">
        <f>[1]!srE2Rng(L$9,$K219)</f>
        <v>316072000</v>
      </c>
      <c r="M219" s="92">
        <f>[1]!srE2Rng(M$9,$K219)</f>
        <v>171483600</v>
      </c>
      <c r="N219" s="92">
        <f>[1]!srE2Rng(N$9,$K219)</f>
        <v>119474800</v>
      </c>
      <c r="O219" s="92">
        <f>[1]!srE2Rng(O$9,$K219)</f>
        <v>94085800</v>
      </c>
      <c r="P219" s="92">
        <f>[1]!srE2Rng(P$9,$K219)</f>
        <v>85734500</v>
      </c>
      <c r="Q219" s="92" t="e">
        <f>[1]!srE2Rng(Q$9,$K219)</f>
        <v>#VALUE!</v>
      </c>
      <c r="R219" s="92" t="e">
        <f>[1]!srE2Rng(R$9,$K219)</f>
        <v>#VALUE!</v>
      </c>
      <c r="S219" s="92" t="e">
        <f>[1]!srE2Rng(S$9,$K219)</f>
        <v>#VALUE!</v>
      </c>
      <c r="T219" s="92" t="e">
        <f>[1]!srE2Rng(T$9,$K219)</f>
        <v>#VALUE!</v>
      </c>
      <c r="U219" s="93" t="e">
        <f>[1]!srE2Rng(U$9,$K219)</f>
        <v>#VALUE!</v>
      </c>
    </row>
    <row r="221" spans="11:21">
      <c r="K221" s="43" t="s">
        <v>72</v>
      </c>
      <c r="L221" s="44">
        <v>1</v>
      </c>
      <c r="M221" s="44">
        <v>2</v>
      </c>
      <c r="N221" s="44">
        <v>3</v>
      </c>
      <c r="O221" s="44">
        <v>4</v>
      </c>
      <c r="P221" s="44">
        <v>5</v>
      </c>
      <c r="Q221" s="44">
        <v>6</v>
      </c>
      <c r="R221" s="44">
        <v>7</v>
      </c>
      <c r="S221" s="44">
        <v>8</v>
      </c>
      <c r="T221" s="44">
        <v>9</v>
      </c>
      <c r="U221" s="45">
        <v>10</v>
      </c>
    </row>
    <row r="222" spans="11:21">
      <c r="K222" s="36" t="s">
        <v>70</v>
      </c>
      <c r="L222" s="49" t="s">
        <v>81</v>
      </c>
      <c r="M222" s="29"/>
      <c r="N222" s="29"/>
      <c r="O222" s="29"/>
      <c r="P222" s="29"/>
      <c r="Q222" s="50"/>
      <c r="R222" s="29"/>
      <c r="S222" s="29"/>
      <c r="T222" s="29"/>
      <c r="U222" s="37"/>
    </row>
    <row r="223" spans="11:21">
      <c r="K223" s="26">
        <v>1E-4</v>
      </c>
      <c r="L223" s="90">
        <f>[1]!srE2StLng(L$9,$K223)</f>
        <v>4.4000000000000004</v>
      </c>
      <c r="M223" s="90">
        <f>[1]!srE2StLng(M$9,$K223)</f>
        <v>4.7119999999999997</v>
      </c>
      <c r="N223" s="90">
        <f>[1]!srE2StLng(N$9,$K223)</f>
        <v>5.1760000000000002</v>
      </c>
      <c r="O223" s="90">
        <f>[1]!srE2StLng(O$9,$K223)</f>
        <v>5.6035000000000004</v>
      </c>
      <c r="P223" s="90">
        <f>[1]!srE2StLng(P$9,$K223)</f>
        <v>5.4040000000000008</v>
      </c>
      <c r="Q223" s="90" t="e">
        <f>[1]!srE2StLng(Q$9,$K223)</f>
        <v>#VALUE!</v>
      </c>
      <c r="R223" s="90" t="e">
        <f>[1]!srE2StLng(R$9,$K223)</f>
        <v>#VALUE!</v>
      </c>
      <c r="S223" s="90" t="e">
        <f>[1]!srE2StLng(S$9,$K223)</f>
        <v>#VALUE!</v>
      </c>
      <c r="T223" s="90" t="e">
        <f>[1]!srE2StLng(T$9,$K223)</f>
        <v>#VALUE!</v>
      </c>
      <c r="U223" s="91" t="e">
        <f>[1]!srE2StLng(U$9,$K223)</f>
        <v>#VALUE!</v>
      </c>
    </row>
    <row r="224" spans="11:21">
      <c r="K224" s="26">
        <v>2.0000000000000001E-4</v>
      </c>
      <c r="L224" s="90">
        <f>[1]!srE2StLng(L$9,$K224)</f>
        <v>6.67</v>
      </c>
      <c r="M224" s="90">
        <f>[1]!srE2StLng(M$9,$K224)</f>
        <v>6.7860000000000005</v>
      </c>
      <c r="N224" s="90">
        <f>[1]!srE2StLng(N$9,$K224)</f>
        <v>7.2460000000000004</v>
      </c>
      <c r="O224" s="90">
        <f>[1]!srE2StLng(O$9,$K224)</f>
        <v>7.7248000000000001</v>
      </c>
      <c r="P224" s="90">
        <f>[1]!srE2StLng(P$9,$K224)</f>
        <v>7.4172000000000002</v>
      </c>
      <c r="Q224" s="90" t="e">
        <f>[1]!srE2StLng(Q$9,$K224)</f>
        <v>#VALUE!</v>
      </c>
      <c r="R224" s="90" t="e">
        <f>[1]!srE2StLng(R$9,$K224)</f>
        <v>#VALUE!</v>
      </c>
      <c r="S224" s="90" t="e">
        <f>[1]!srE2StLng(S$9,$K224)</f>
        <v>#VALUE!</v>
      </c>
      <c r="T224" s="90" t="e">
        <f>[1]!srE2StLng(T$9,$K224)</f>
        <v>#VALUE!</v>
      </c>
      <c r="U224" s="91" t="e">
        <f>[1]!srE2StLng(U$9,$K224)</f>
        <v>#VALUE!</v>
      </c>
    </row>
    <row r="225" spans="11:21">
      <c r="K225" s="26">
        <v>2.9999999999999997E-4</v>
      </c>
      <c r="L225" s="90">
        <f>[1]!srE2StLng(L$9,$K225)</f>
        <v>8.6799999999999979</v>
      </c>
      <c r="M225" s="90">
        <f>[1]!srE2StLng(M$9,$K225)</f>
        <v>8.549199999999999</v>
      </c>
      <c r="N225" s="90">
        <f>[1]!srE2StLng(N$9,$K225)</f>
        <v>8.9603999999999999</v>
      </c>
      <c r="O225" s="90">
        <f>[1]!srE2StLng(O$9,$K225)</f>
        <v>9.4383999999999997</v>
      </c>
      <c r="P225" s="90">
        <f>[1]!srE2StLng(P$9,$K225)</f>
        <v>9.0215999999999994</v>
      </c>
      <c r="Q225" s="90" t="e">
        <f>[1]!srE2StLng(Q$9,$K225)</f>
        <v>#VALUE!</v>
      </c>
      <c r="R225" s="90" t="e">
        <f>[1]!srE2StLng(R$9,$K225)</f>
        <v>#VALUE!</v>
      </c>
      <c r="S225" s="90" t="e">
        <f>[1]!srE2StLng(S$9,$K225)</f>
        <v>#VALUE!</v>
      </c>
      <c r="T225" s="90" t="e">
        <f>[1]!srE2StLng(T$9,$K225)</f>
        <v>#VALUE!</v>
      </c>
      <c r="U225" s="91" t="e">
        <f>[1]!srE2StLng(U$9,$K225)</f>
        <v>#VALUE!</v>
      </c>
    </row>
    <row r="226" spans="11:21">
      <c r="K226" s="26">
        <v>5.0000000000000001E-4</v>
      </c>
      <c r="L226" s="90">
        <f>[1]!srE2StLng(L$9,$K226)</f>
        <v>12.37</v>
      </c>
      <c r="M226" s="90">
        <f>[1]!srE2StLng(M$9,$K226)</f>
        <v>11.676</v>
      </c>
      <c r="N226" s="90">
        <f>[1]!srE2StLng(N$9,$K226)</f>
        <v>11.933999999999999</v>
      </c>
      <c r="O226" s="90">
        <f>[1]!srE2StLng(O$9,$K226)</f>
        <v>12.377000000000001</v>
      </c>
      <c r="P226" s="90">
        <f>[1]!srE2StLng(P$9,$K226)</f>
        <v>11.734</v>
      </c>
      <c r="Q226" s="90" t="e">
        <f>[1]!srE2StLng(Q$9,$K226)</f>
        <v>#VALUE!</v>
      </c>
      <c r="R226" s="90" t="e">
        <f>[1]!srE2StLng(R$9,$K226)</f>
        <v>#VALUE!</v>
      </c>
      <c r="S226" s="90" t="e">
        <f>[1]!srE2StLng(S$9,$K226)</f>
        <v>#VALUE!</v>
      </c>
      <c r="T226" s="90" t="e">
        <f>[1]!srE2StLng(T$9,$K226)</f>
        <v>#VALUE!</v>
      </c>
      <c r="U226" s="91" t="e">
        <f>[1]!srE2StLng(U$9,$K226)</f>
        <v>#VALUE!</v>
      </c>
    </row>
    <row r="227" spans="11:21">
      <c r="K227" s="26">
        <v>8.0000000000000004E-4</v>
      </c>
      <c r="L227" s="90">
        <f>[1]!srE2StLng(L$9,$K227)</f>
        <v>17.502000000000002</v>
      </c>
      <c r="M227" s="90">
        <f>[1]!srE2StLng(M$9,$K227)</f>
        <v>15.932</v>
      </c>
      <c r="N227" s="90">
        <f>[1]!srE2StLng(N$9,$K227)</f>
        <v>15.882</v>
      </c>
      <c r="O227" s="90">
        <f>[1]!srE2StLng(O$9,$K227)</f>
        <v>16.161999999999999</v>
      </c>
      <c r="P227" s="90">
        <f>[1]!srE2StLng(P$9,$K227)</f>
        <v>15.160399999999999</v>
      </c>
      <c r="Q227" s="90" t="e">
        <f>[1]!srE2StLng(Q$9,$K227)</f>
        <v>#VALUE!</v>
      </c>
      <c r="R227" s="90" t="e">
        <f>[1]!srE2StLng(R$9,$K227)</f>
        <v>#VALUE!</v>
      </c>
      <c r="S227" s="90" t="e">
        <f>[1]!srE2StLng(S$9,$K227)</f>
        <v>#VALUE!</v>
      </c>
      <c r="T227" s="90" t="e">
        <f>[1]!srE2StLng(T$9,$K227)</f>
        <v>#VALUE!</v>
      </c>
      <c r="U227" s="91" t="e">
        <f>[1]!srE2StLng(U$9,$K227)</f>
        <v>#VALUE!</v>
      </c>
    </row>
    <row r="228" spans="11:21">
      <c r="K228" s="26">
        <v>1E-3</v>
      </c>
      <c r="L228" s="90">
        <f>[1]!srE2StLng(L$9,$K228)</f>
        <v>20.75</v>
      </c>
      <c r="M228" s="90">
        <f>[1]!srE2StLng(M$9,$K228)</f>
        <v>18.617999999999999</v>
      </c>
      <c r="N228" s="90">
        <f>[1]!srE2StLng(N$9,$K228)</f>
        <v>18.32</v>
      </c>
      <c r="O228" s="90">
        <f>[1]!srE2StLng(O$9,$K228)</f>
        <v>18.472000000000001</v>
      </c>
      <c r="P228" s="90">
        <f>[1]!srE2StLng(P$9,$K228)</f>
        <v>17.234000000000002</v>
      </c>
      <c r="Q228" s="90" t="e">
        <f>[1]!srE2StLng(Q$9,$K228)</f>
        <v>#VALUE!</v>
      </c>
      <c r="R228" s="90" t="e">
        <f>[1]!srE2StLng(R$9,$K228)</f>
        <v>#VALUE!</v>
      </c>
      <c r="S228" s="90" t="e">
        <f>[1]!srE2StLng(S$9,$K228)</f>
        <v>#VALUE!</v>
      </c>
      <c r="T228" s="90" t="e">
        <f>[1]!srE2StLng(T$9,$K228)</f>
        <v>#VALUE!</v>
      </c>
      <c r="U228" s="91" t="e">
        <f>[1]!srE2StLng(U$9,$K228)</f>
        <v>#VALUE!</v>
      </c>
    </row>
    <row r="229" spans="11:21">
      <c r="K229" s="26">
        <v>2E-3</v>
      </c>
      <c r="L229" s="90">
        <f>[1]!srE2StLng(L$9,$K229)</f>
        <v>35.81</v>
      </c>
      <c r="M229" s="90">
        <f>[1]!srE2StLng(M$9,$K229)</f>
        <v>31.065999999999999</v>
      </c>
      <c r="N229" s="90">
        <f>[1]!srE2StLng(N$9,$K229)</f>
        <v>29.536799999999999</v>
      </c>
      <c r="O229" s="90">
        <f>[1]!srE2StLng(O$9,$K229)</f>
        <v>28.992800000000003</v>
      </c>
      <c r="P229" s="90">
        <f>[1]!srE2StLng(P$9,$K229)</f>
        <v>26.393199999999997</v>
      </c>
      <c r="Q229" s="90" t="e">
        <f>[1]!srE2StLng(Q$9,$K229)</f>
        <v>#VALUE!</v>
      </c>
      <c r="R229" s="90" t="e">
        <f>[1]!srE2StLng(R$9,$K229)</f>
        <v>#VALUE!</v>
      </c>
      <c r="S229" s="90" t="e">
        <f>[1]!srE2StLng(S$9,$K229)</f>
        <v>#VALUE!</v>
      </c>
      <c r="T229" s="90" t="e">
        <f>[1]!srE2StLng(T$9,$K229)</f>
        <v>#VALUE!</v>
      </c>
      <c r="U229" s="91" t="e">
        <f>[1]!srE2StLng(U$9,$K229)</f>
        <v>#VALUE!</v>
      </c>
    </row>
    <row r="230" spans="11:21">
      <c r="K230" s="26">
        <v>3.0000000000000001E-3</v>
      </c>
      <c r="L230" s="90">
        <f>[1]!srE2StLng(L$9,$K230)</f>
        <v>49.24</v>
      </c>
      <c r="M230" s="90">
        <f>[1]!srE2StLng(M$9,$K230)</f>
        <v>44.006</v>
      </c>
      <c r="N230" s="90">
        <f>[1]!srE2StLng(N$9,$K230)</f>
        <v>39.922799999999995</v>
      </c>
      <c r="O230" s="90">
        <f>[1]!srE2StLng(O$9,$K230)</f>
        <v>38.530200000000001</v>
      </c>
      <c r="P230" s="90">
        <f>[1]!srE2StLng(P$9,$K230)</f>
        <v>34.412599999999998</v>
      </c>
      <c r="Q230" s="90" t="e">
        <f>[1]!srE2StLng(Q$9,$K230)</f>
        <v>#VALUE!</v>
      </c>
      <c r="R230" s="90" t="e">
        <f>[1]!srE2StLng(R$9,$K230)</f>
        <v>#VALUE!</v>
      </c>
      <c r="S230" s="90" t="e">
        <f>[1]!srE2StLng(S$9,$K230)</f>
        <v>#VALUE!</v>
      </c>
      <c r="T230" s="90" t="e">
        <f>[1]!srE2StLng(T$9,$K230)</f>
        <v>#VALUE!</v>
      </c>
      <c r="U230" s="91" t="e">
        <f>[1]!srE2StLng(U$9,$K230)</f>
        <v>#VALUE!</v>
      </c>
    </row>
    <row r="231" spans="11:21">
      <c r="K231" s="26">
        <v>5.0000000000000001E-3</v>
      </c>
      <c r="L231" s="90">
        <f>[1]!srE2StLng(L$9,$K231)</f>
        <v>72.930000000000007</v>
      </c>
      <c r="M231" s="90">
        <f>[1]!srE2StLng(M$9,$K231)</f>
        <v>69.644000000000005</v>
      </c>
      <c r="N231" s="90">
        <f>[1]!srE2StLng(N$9,$K231)</f>
        <v>59.97</v>
      </c>
      <c r="O231" s="90">
        <f>[1]!srE2StLng(O$9,$K231)</f>
        <v>56.845999999999997</v>
      </c>
      <c r="P231" s="90">
        <f>[1]!srE2StLng(P$9,$K231)</f>
        <v>49.061500000000002</v>
      </c>
      <c r="Q231" s="90" t="e">
        <f>[1]!srE2StLng(Q$9,$K231)</f>
        <v>#VALUE!</v>
      </c>
      <c r="R231" s="90" t="e">
        <f>[1]!srE2StLng(R$9,$K231)</f>
        <v>#VALUE!</v>
      </c>
      <c r="S231" s="90" t="e">
        <f>[1]!srE2StLng(S$9,$K231)</f>
        <v>#VALUE!</v>
      </c>
      <c r="T231" s="90" t="e">
        <f>[1]!srE2StLng(T$9,$K231)</f>
        <v>#VALUE!</v>
      </c>
      <c r="U231" s="91" t="e">
        <f>[1]!srE2StLng(U$9,$K231)</f>
        <v>#VALUE!</v>
      </c>
    </row>
    <row r="232" spans="11:21">
      <c r="K232" s="26">
        <v>8.0000000000000002E-3</v>
      </c>
      <c r="L232" s="90">
        <f>[1]!srE2StLng(L$9,$K232)</f>
        <v>102.90600000000001</v>
      </c>
      <c r="M232" s="90">
        <f>[1]!srE2StLng(M$9,$K232)</f>
        <v>104.61879999999999</v>
      </c>
      <c r="N232" s="90">
        <f>[1]!srE2StLng(N$9,$K232)</f>
        <v>88.568399999999997</v>
      </c>
      <c r="O232" s="90">
        <f>[1]!srE2StLng(O$9,$K232)</f>
        <v>82.266800000000003</v>
      </c>
      <c r="P232" s="90">
        <f>[1]!srE2StLng(P$9,$K232)</f>
        <v>68.816800000000001</v>
      </c>
      <c r="Q232" s="90" t="e">
        <f>[1]!srE2StLng(Q$9,$K232)</f>
        <v>#VALUE!</v>
      </c>
      <c r="R232" s="90" t="e">
        <f>[1]!srE2StLng(R$9,$K232)</f>
        <v>#VALUE!</v>
      </c>
      <c r="S232" s="90" t="e">
        <f>[1]!srE2StLng(S$9,$K232)</f>
        <v>#VALUE!</v>
      </c>
      <c r="T232" s="90" t="e">
        <f>[1]!srE2StLng(T$9,$K232)</f>
        <v>#VALUE!</v>
      </c>
      <c r="U232" s="91" t="e">
        <f>[1]!srE2StLng(U$9,$K232)</f>
        <v>#VALUE!</v>
      </c>
    </row>
    <row r="233" spans="11:21">
      <c r="K233" s="26">
        <v>0.01</v>
      </c>
      <c r="L233" s="90">
        <f>[1]!srE2StLng(L$9,$K233)</f>
        <v>119.65</v>
      </c>
      <c r="M233" s="90">
        <f>[1]!srE2StLng(M$9,$K233)</f>
        <v>126.41</v>
      </c>
      <c r="N233" s="90">
        <f>[1]!srE2StLng(N$9,$K233)</f>
        <v>106.148</v>
      </c>
      <c r="O233" s="90">
        <f>[1]!srE2StLng(O$9,$K233)</f>
        <v>97.707499999999996</v>
      </c>
      <c r="P233" s="90">
        <f>[1]!srE2StLng(P$9,$K233)</f>
        <v>81.211500000000001</v>
      </c>
      <c r="Q233" s="90" t="e">
        <f>[1]!srE2StLng(Q$9,$K233)</f>
        <v>#VALUE!</v>
      </c>
      <c r="R233" s="90" t="e">
        <f>[1]!srE2StLng(R$9,$K233)</f>
        <v>#VALUE!</v>
      </c>
      <c r="S233" s="90" t="e">
        <f>[1]!srE2StLng(S$9,$K233)</f>
        <v>#VALUE!</v>
      </c>
      <c r="T233" s="90" t="e">
        <f>[1]!srE2StLng(T$9,$K233)</f>
        <v>#VALUE!</v>
      </c>
      <c r="U233" s="91" t="e">
        <f>[1]!srE2StLng(U$9,$K233)</f>
        <v>#VALUE!</v>
      </c>
    </row>
    <row r="234" spans="11:21">
      <c r="K234" s="26">
        <v>0.02</v>
      </c>
      <c r="L234" s="90">
        <f>[1]!srE2StLng(L$9,$K234)</f>
        <v>180.8</v>
      </c>
      <c r="M234" s="90">
        <f>[1]!srE2StLng(M$9,$K234)</f>
        <v>215.702</v>
      </c>
      <c r="N234" s="90">
        <f>[1]!srE2StLng(N$9,$K234)</f>
        <v>182.0676</v>
      </c>
      <c r="O234" s="90">
        <f>[1]!srE2StLng(O$9,$K234)</f>
        <v>167.45680000000002</v>
      </c>
      <c r="P234" s="90">
        <f>[1]!srE2StLng(P$9,$K234)</f>
        <v>137.79599999999999</v>
      </c>
      <c r="Q234" s="90" t="e">
        <f>[1]!srE2StLng(Q$9,$K234)</f>
        <v>#VALUE!</v>
      </c>
      <c r="R234" s="90" t="e">
        <f>[1]!srE2StLng(R$9,$K234)</f>
        <v>#VALUE!</v>
      </c>
      <c r="S234" s="90" t="e">
        <f>[1]!srE2StLng(S$9,$K234)</f>
        <v>#VALUE!</v>
      </c>
      <c r="T234" s="90" t="e">
        <f>[1]!srE2StLng(T$9,$K234)</f>
        <v>#VALUE!</v>
      </c>
      <c r="U234" s="91" t="e">
        <f>[1]!srE2StLng(U$9,$K234)</f>
        <v>#VALUE!</v>
      </c>
    </row>
    <row r="235" spans="11:21">
      <c r="K235" s="26">
        <v>0.03</v>
      </c>
      <c r="L235" s="90">
        <f>[1]!srE2StLng(L$9,$K235)</f>
        <v>220.46</v>
      </c>
      <c r="M235" s="90">
        <f>[1]!srE2StLng(M$9,$K235)</f>
        <v>282.78440000000001</v>
      </c>
      <c r="N235" s="90">
        <f>[1]!srE2StLng(N$9,$K235)</f>
        <v>240.75959999999998</v>
      </c>
      <c r="O235" s="90">
        <f>[1]!srE2StLng(O$9,$K235)</f>
        <v>230.4736</v>
      </c>
      <c r="P235" s="90">
        <f>[1]!srE2StLng(P$9,$K235)</f>
        <v>191.86299999999997</v>
      </c>
      <c r="Q235" s="90" t="e">
        <f>[1]!srE2StLng(Q$9,$K235)</f>
        <v>#VALUE!</v>
      </c>
      <c r="R235" s="90" t="e">
        <f>[1]!srE2StLng(R$9,$K235)</f>
        <v>#VALUE!</v>
      </c>
      <c r="S235" s="90" t="e">
        <f>[1]!srE2StLng(S$9,$K235)</f>
        <v>#VALUE!</v>
      </c>
      <c r="T235" s="90" t="e">
        <f>[1]!srE2StLng(T$9,$K235)</f>
        <v>#VALUE!</v>
      </c>
      <c r="U235" s="91" t="e">
        <f>[1]!srE2StLng(U$9,$K235)</f>
        <v>#VALUE!</v>
      </c>
    </row>
    <row r="236" spans="11:21">
      <c r="K236" s="26">
        <v>0.05</v>
      </c>
      <c r="L236" s="90">
        <f>[1]!srE2StLng(L$9,$K236)</f>
        <v>270.97000000000003</v>
      </c>
      <c r="M236" s="90">
        <f>[1]!srE2StLng(M$9,$K236)</f>
        <v>370.16</v>
      </c>
      <c r="N236" s="90">
        <f>[1]!srE2StLng(N$9,$K236)</f>
        <v>332.63599999999997</v>
      </c>
      <c r="O236" s="90">
        <f>[1]!srE2StLng(O$9,$K236)</f>
        <v>344.33499999999998</v>
      </c>
      <c r="P236" s="90">
        <f>[1]!srE2StLng(P$9,$K236)</f>
        <v>298.71100000000001</v>
      </c>
      <c r="Q236" s="90" t="e">
        <f>[1]!srE2StLng(Q$9,$K236)</f>
        <v>#VALUE!</v>
      </c>
      <c r="R236" s="90" t="e">
        <f>[1]!srE2StLng(R$9,$K236)</f>
        <v>#VALUE!</v>
      </c>
      <c r="S236" s="90" t="e">
        <f>[1]!srE2StLng(S$9,$K236)</f>
        <v>#VALUE!</v>
      </c>
      <c r="T236" s="90" t="e">
        <f>[1]!srE2StLng(T$9,$K236)</f>
        <v>#VALUE!</v>
      </c>
      <c r="U236" s="91" t="e">
        <f>[1]!srE2StLng(U$9,$K236)</f>
        <v>#VALUE!</v>
      </c>
    </row>
    <row r="237" spans="11:21">
      <c r="K237" s="26">
        <v>0.08</v>
      </c>
      <c r="L237" s="90">
        <f>[1]!srE2StLng(L$9,$K237)</f>
        <v>318.05799999999999</v>
      </c>
      <c r="M237" s="90">
        <f>[1]!srE2StLng(M$9,$K237)</f>
        <v>448.93040000000002</v>
      </c>
      <c r="N237" s="90">
        <f>[1]!srE2StLng(N$9,$K237)</f>
        <v>428.89640000000003</v>
      </c>
      <c r="O237" s="90">
        <f>[1]!srE2StLng(O$9,$K237)</f>
        <v>465.52680000000004</v>
      </c>
      <c r="P237" s="90">
        <f>[1]!srE2StLng(P$9,$K237)</f>
        <v>429.87920000000003</v>
      </c>
      <c r="Q237" s="90" t="e">
        <f>[1]!srE2StLng(Q$9,$K237)</f>
        <v>#VALUE!</v>
      </c>
      <c r="R237" s="90" t="e">
        <f>[1]!srE2StLng(R$9,$K237)</f>
        <v>#VALUE!</v>
      </c>
      <c r="S237" s="90" t="e">
        <f>[1]!srE2StLng(S$9,$K237)</f>
        <v>#VALUE!</v>
      </c>
      <c r="T237" s="90" t="e">
        <f>[1]!srE2StLng(T$9,$K237)</f>
        <v>#VALUE!</v>
      </c>
      <c r="U237" s="91" t="e">
        <f>[1]!srE2StLng(U$9,$K237)</f>
        <v>#VALUE!</v>
      </c>
    </row>
    <row r="238" spans="11:21">
      <c r="K238" s="26">
        <v>0.1</v>
      </c>
      <c r="L238" s="90">
        <f>[1]!srE2StLng(L$9,$K238)</f>
        <v>336.68</v>
      </c>
      <c r="M238" s="90">
        <f>[1]!srE2StLng(M$9,$K238)</f>
        <v>484.44600000000003</v>
      </c>
      <c r="N238" s="90">
        <f>[1]!srE2StLng(N$9,$K238)</f>
        <v>469.51000000000005</v>
      </c>
      <c r="O238" s="90">
        <f>[1]!srE2StLng(O$9,$K238)</f>
        <v>517.60200000000009</v>
      </c>
      <c r="P238" s="90">
        <f>[1]!srE2StLng(P$9,$K238)</f>
        <v>500.48599999999999</v>
      </c>
      <c r="Q238" s="90" t="e">
        <f>[1]!srE2StLng(Q$9,$K238)</f>
        <v>#VALUE!</v>
      </c>
      <c r="R238" s="90" t="e">
        <f>[1]!srE2StLng(R$9,$K238)</f>
        <v>#VALUE!</v>
      </c>
      <c r="S238" s="90" t="e">
        <f>[1]!srE2StLng(S$9,$K238)</f>
        <v>#VALUE!</v>
      </c>
      <c r="T238" s="90" t="e">
        <f>[1]!srE2StLng(T$9,$K238)</f>
        <v>#VALUE!</v>
      </c>
      <c r="U238" s="91" t="e">
        <f>[1]!srE2StLng(U$9,$K238)</f>
        <v>#VALUE!</v>
      </c>
    </row>
    <row r="239" spans="11:21">
      <c r="K239" s="26">
        <v>0.2</v>
      </c>
      <c r="L239" s="90">
        <f>[1]!srE2StLng(L$9,$K239)</f>
        <v>390.92</v>
      </c>
      <c r="M239" s="90">
        <f>[1]!srE2StLng(M$9,$K239)</f>
        <v>561.92200000000003</v>
      </c>
      <c r="N239" s="90">
        <f>[1]!srE2StLng(N$9,$K239)</f>
        <v>574.17079999999999</v>
      </c>
      <c r="O239" s="90">
        <f>[1]!srE2StLng(O$9,$K239)</f>
        <v>664.52799999999991</v>
      </c>
      <c r="P239" s="90">
        <f>[1]!srE2StLng(P$9,$K239)</f>
        <v>695.1400000000001</v>
      </c>
      <c r="Q239" s="90" t="e">
        <f>[1]!srE2StLng(Q$9,$K239)</f>
        <v>#VALUE!</v>
      </c>
      <c r="R239" s="90" t="e">
        <f>[1]!srE2StLng(R$9,$K239)</f>
        <v>#VALUE!</v>
      </c>
      <c r="S239" s="90" t="e">
        <f>[1]!srE2StLng(S$9,$K239)</f>
        <v>#VALUE!</v>
      </c>
      <c r="T239" s="90" t="e">
        <f>[1]!srE2StLng(T$9,$K239)</f>
        <v>#VALUE!</v>
      </c>
      <c r="U239" s="91" t="e">
        <f>[1]!srE2StLng(U$9,$K239)</f>
        <v>#VALUE!</v>
      </c>
    </row>
    <row r="240" spans="11:21">
      <c r="K240" s="26">
        <v>0.3</v>
      </c>
      <c r="L240" s="90">
        <f>[1]!srE2StLng(L$9,$K240)</f>
        <v>419.33</v>
      </c>
      <c r="M240" s="90">
        <f>[1]!srE2StLng(M$9,$K240)</f>
        <v>600.18960000000004</v>
      </c>
      <c r="N240" s="90">
        <f>[1]!srE2StLng(N$9,$K240)</f>
        <v>618.92959999999994</v>
      </c>
      <c r="O240" s="90">
        <f>[1]!srE2StLng(O$9,$K240)</f>
        <v>732.00900000000001</v>
      </c>
      <c r="P240" s="90">
        <f>[1]!srE2StLng(P$9,$K240)</f>
        <v>778.04780000000005</v>
      </c>
      <c r="Q240" s="90" t="e">
        <f>[1]!srE2StLng(Q$9,$K240)</f>
        <v>#VALUE!</v>
      </c>
      <c r="R240" s="90" t="e">
        <f>[1]!srE2StLng(R$9,$K240)</f>
        <v>#VALUE!</v>
      </c>
      <c r="S240" s="90" t="e">
        <f>[1]!srE2StLng(S$9,$K240)</f>
        <v>#VALUE!</v>
      </c>
      <c r="T240" s="90" t="e">
        <f>[1]!srE2StLng(T$9,$K240)</f>
        <v>#VALUE!</v>
      </c>
      <c r="U240" s="91" t="e">
        <f>[1]!srE2StLng(U$9,$K240)</f>
        <v>#VALUE!</v>
      </c>
    </row>
    <row r="241" spans="11:21">
      <c r="K241" s="26">
        <v>0.5</v>
      </c>
      <c r="L241" s="90">
        <f>[1]!srE2StLng(L$9,$K241)</f>
        <v>457.34</v>
      </c>
      <c r="M241" s="90">
        <f>[1]!srE2StLng(M$9,$K241)</f>
        <v>646.59199999999998</v>
      </c>
      <c r="N241" s="90">
        <f>[1]!srE2StLng(N$9,$K241)</f>
        <v>686.35799999999995</v>
      </c>
      <c r="O241" s="90">
        <f>[1]!srE2StLng(O$9,$K241)</f>
        <v>824.29100000000005</v>
      </c>
      <c r="P241" s="90">
        <f>[1]!srE2StLng(P$9,$K241)</f>
        <v>874.97299999999996</v>
      </c>
      <c r="Q241" s="90" t="e">
        <f>[1]!srE2StLng(Q$9,$K241)</f>
        <v>#VALUE!</v>
      </c>
      <c r="R241" s="90" t="e">
        <f>[1]!srE2StLng(R$9,$K241)</f>
        <v>#VALUE!</v>
      </c>
      <c r="S241" s="90" t="e">
        <f>[1]!srE2StLng(S$9,$K241)</f>
        <v>#VALUE!</v>
      </c>
      <c r="T241" s="90" t="e">
        <f>[1]!srE2StLng(T$9,$K241)</f>
        <v>#VALUE!</v>
      </c>
      <c r="U241" s="91" t="e">
        <f>[1]!srE2StLng(U$9,$K241)</f>
        <v>#VALUE!</v>
      </c>
    </row>
    <row r="242" spans="11:21">
      <c r="K242" s="26">
        <v>0.8</v>
      </c>
      <c r="L242" s="90">
        <f>[1]!srE2StLng(L$9,$K242)</f>
        <v>531.76</v>
      </c>
      <c r="M242" s="90">
        <f>[1]!srE2StLng(M$9,$K242)</f>
        <v>717.4008</v>
      </c>
      <c r="N242" s="90">
        <f>[1]!srE2StLng(N$9,$K242)</f>
        <v>784.13480000000004</v>
      </c>
      <c r="O242" s="90">
        <f>[1]!srE2StLng(O$9,$K242)</f>
        <v>918.6404</v>
      </c>
      <c r="P242" s="90">
        <f>[1]!srE2StLng(P$9,$K242)</f>
        <v>960.48040000000003</v>
      </c>
      <c r="Q242" s="90" t="e">
        <f>[1]!srE2StLng(Q$9,$K242)</f>
        <v>#VALUE!</v>
      </c>
      <c r="R242" s="90" t="e">
        <f>[1]!srE2StLng(R$9,$K242)</f>
        <v>#VALUE!</v>
      </c>
      <c r="S242" s="90" t="e">
        <f>[1]!srE2StLng(S$9,$K242)</f>
        <v>#VALUE!</v>
      </c>
      <c r="T242" s="90" t="e">
        <f>[1]!srE2StLng(T$9,$K242)</f>
        <v>#VALUE!</v>
      </c>
      <c r="U242" s="91" t="e">
        <f>[1]!srE2StLng(U$9,$K242)</f>
        <v>#VALUE!</v>
      </c>
    </row>
    <row r="243" spans="11:21">
      <c r="K243" s="26">
        <v>1</v>
      </c>
      <c r="L243" s="90">
        <f>[1]!srE2StLng(L$9,$K243)</f>
        <v>575.77</v>
      </c>
      <c r="M243" s="90">
        <f>[1]!srE2StLng(M$9,$K243)</f>
        <v>782.65600000000006</v>
      </c>
      <c r="N243" s="90">
        <f>[1]!srE2StLng(N$9,$K243)</f>
        <v>835.44200000000001</v>
      </c>
      <c r="O243" s="90">
        <f>[1]!srE2StLng(O$9,$K243)</f>
        <v>964.39400000000001</v>
      </c>
      <c r="P243" s="90">
        <f>[1]!srE2StLng(P$9,$K243)</f>
        <v>1014.672</v>
      </c>
      <c r="Q243" s="90" t="e">
        <f>[1]!srE2StLng(Q$9,$K243)</f>
        <v>#VALUE!</v>
      </c>
      <c r="R243" s="90" t="e">
        <f>[1]!srE2StLng(R$9,$K243)</f>
        <v>#VALUE!</v>
      </c>
      <c r="S243" s="90" t="e">
        <f>[1]!srE2StLng(S$9,$K243)</f>
        <v>#VALUE!</v>
      </c>
      <c r="T243" s="90" t="e">
        <f>[1]!srE2StLng(T$9,$K243)</f>
        <v>#VALUE!</v>
      </c>
      <c r="U243" s="91" t="e">
        <f>[1]!srE2StLng(U$9,$K243)</f>
        <v>#VALUE!</v>
      </c>
    </row>
    <row r="244" spans="11:21">
      <c r="K244" s="26">
        <v>2</v>
      </c>
      <c r="L244" s="90">
        <f>[1]!srE2StLng(L$9,$K244)</f>
        <v>1020</v>
      </c>
      <c r="M244" s="90">
        <f>[1]!srE2StLng(M$9,$K244)</f>
        <v>1064</v>
      </c>
      <c r="N244" s="90">
        <f>[1]!srE2StLng(N$9,$K244)</f>
        <v>1153.5999999999999</v>
      </c>
      <c r="O244" s="90">
        <f>[1]!srE2StLng(O$9,$K244)</f>
        <v>1299.2</v>
      </c>
      <c r="P244" s="90">
        <f>[1]!srE2StLng(P$9,$K244)</f>
        <v>1322.8</v>
      </c>
      <c r="Q244" s="90" t="e">
        <f>[1]!srE2StLng(Q$9,$K244)</f>
        <v>#VALUE!</v>
      </c>
      <c r="R244" s="90" t="e">
        <f>[1]!srE2StLng(R$9,$K244)</f>
        <v>#VALUE!</v>
      </c>
      <c r="S244" s="90" t="e">
        <f>[1]!srE2StLng(S$9,$K244)</f>
        <v>#VALUE!</v>
      </c>
      <c r="T244" s="90" t="e">
        <f>[1]!srE2StLng(T$9,$K244)</f>
        <v>#VALUE!</v>
      </c>
      <c r="U244" s="91" t="e">
        <f>[1]!srE2StLng(U$9,$K244)</f>
        <v>#VALUE!</v>
      </c>
    </row>
    <row r="245" spans="11:21">
      <c r="K245" s="26">
        <v>3</v>
      </c>
      <c r="L245" s="90">
        <f>[1]!srE2StLng(L$9,$K245)</f>
        <v>1580</v>
      </c>
      <c r="M245" s="90">
        <f>[1]!srE2StLng(M$9,$K245)</f>
        <v>1520.3999999999999</v>
      </c>
      <c r="N245" s="90">
        <f>[1]!srE2StLng(N$9,$K245)</f>
        <v>1452</v>
      </c>
      <c r="O245" s="90">
        <f>[1]!srE2StLng(O$9,$K245)</f>
        <v>1704.6</v>
      </c>
      <c r="P245" s="90">
        <f>[1]!srE2StLng(P$9,$K245)</f>
        <v>1733.8</v>
      </c>
      <c r="Q245" s="90" t="e">
        <f>[1]!srE2StLng(Q$9,$K245)</f>
        <v>#VALUE!</v>
      </c>
      <c r="R245" s="90" t="e">
        <f>[1]!srE2StLng(R$9,$K245)</f>
        <v>#VALUE!</v>
      </c>
      <c r="S245" s="90" t="e">
        <f>[1]!srE2StLng(S$9,$K245)</f>
        <v>#VALUE!</v>
      </c>
      <c r="T245" s="90" t="e">
        <f>[1]!srE2StLng(T$9,$K245)</f>
        <v>#VALUE!</v>
      </c>
      <c r="U245" s="91" t="e">
        <f>[1]!srE2StLng(U$9,$K245)</f>
        <v>#VALUE!</v>
      </c>
    </row>
    <row r="246" spans="11:21">
      <c r="K246" s="26">
        <v>5</v>
      </c>
      <c r="L246" s="90">
        <f>[1]!srE2StLng(L$9,$K246)</f>
        <v>2750</v>
      </c>
      <c r="M246" s="90">
        <f>[1]!srE2StLng(M$9,$K246)</f>
        <v>2362</v>
      </c>
      <c r="N246" s="90">
        <f>[1]!srE2StLng(N$9,$K246)</f>
        <v>2266</v>
      </c>
      <c r="O246" s="90">
        <f>[1]!srE2StLng(O$9,$K246)</f>
        <v>2643</v>
      </c>
      <c r="P246" s="90">
        <f>[1]!srE2StLng(P$9,$K246)</f>
        <v>2685.5</v>
      </c>
      <c r="Q246" s="90" t="e">
        <f>[1]!srE2StLng(Q$9,$K246)</f>
        <v>#VALUE!</v>
      </c>
      <c r="R246" s="90" t="e">
        <f>[1]!srE2StLng(R$9,$K246)</f>
        <v>#VALUE!</v>
      </c>
      <c r="S246" s="90" t="e">
        <f>[1]!srE2StLng(S$9,$K246)</f>
        <v>#VALUE!</v>
      </c>
      <c r="T246" s="90" t="e">
        <f>[1]!srE2StLng(T$9,$K246)</f>
        <v>#VALUE!</v>
      </c>
      <c r="U246" s="91" t="e">
        <f>[1]!srE2StLng(U$9,$K246)</f>
        <v>#VALUE!</v>
      </c>
    </row>
    <row r="247" spans="11:21">
      <c r="K247" s="26">
        <v>8</v>
      </c>
      <c r="L247" s="90">
        <f>[1]!srE2StLng(L$9,$K247)</f>
        <v>5390</v>
      </c>
      <c r="M247" s="90">
        <f>[1]!srE2StLng(M$9,$K247)</f>
        <v>3987.6</v>
      </c>
      <c r="N247" s="90">
        <f>[1]!srE2StLng(N$9,$K247)</f>
        <v>3805.9999999999995</v>
      </c>
      <c r="O247" s="90">
        <f>[1]!srE2StLng(O$9,$K247)</f>
        <v>3900.7999999999997</v>
      </c>
      <c r="P247" s="90">
        <f>[1]!srE2StLng(P$9,$K247)</f>
        <v>3839.2000000000003</v>
      </c>
      <c r="Q247" s="90" t="e">
        <f>[1]!srE2StLng(Q$9,$K247)</f>
        <v>#VALUE!</v>
      </c>
      <c r="R247" s="90" t="e">
        <f>[1]!srE2StLng(R$9,$K247)</f>
        <v>#VALUE!</v>
      </c>
      <c r="S247" s="90" t="e">
        <f>[1]!srE2StLng(S$9,$K247)</f>
        <v>#VALUE!</v>
      </c>
      <c r="T247" s="90" t="e">
        <f>[1]!srE2StLng(T$9,$K247)</f>
        <v>#VALUE!</v>
      </c>
      <c r="U247" s="91" t="e">
        <f>[1]!srE2StLng(U$9,$K247)</f>
        <v>#VALUE!</v>
      </c>
    </row>
    <row r="248" spans="11:21">
      <c r="K248" s="26">
        <v>10</v>
      </c>
      <c r="L248" s="90">
        <f>[1]!srE2StLng(L$9,$K248)</f>
        <v>6990</v>
      </c>
      <c r="M248" s="90">
        <f>[1]!srE2StLng(M$9,$K248)</f>
        <v>5584</v>
      </c>
      <c r="N248" s="90">
        <f>[1]!srE2StLng(N$9,$K248)</f>
        <v>4696</v>
      </c>
      <c r="O248" s="90">
        <f>[1]!srE2StLng(O$9,$K248)</f>
        <v>4636.5</v>
      </c>
      <c r="P248" s="90">
        <f>[1]!srE2StLng(P$9,$K248)</f>
        <v>4747</v>
      </c>
      <c r="Q248" s="90" t="e">
        <f>[1]!srE2StLng(Q$9,$K248)</f>
        <v>#VALUE!</v>
      </c>
      <c r="R248" s="90" t="e">
        <f>[1]!srE2StLng(R$9,$K248)</f>
        <v>#VALUE!</v>
      </c>
      <c r="S248" s="90" t="e">
        <f>[1]!srE2StLng(S$9,$K248)</f>
        <v>#VALUE!</v>
      </c>
      <c r="T248" s="90" t="e">
        <f>[1]!srE2StLng(T$9,$K248)</f>
        <v>#VALUE!</v>
      </c>
      <c r="U248" s="91" t="e">
        <f>[1]!srE2StLng(U$9,$K248)</f>
        <v>#VALUE!</v>
      </c>
    </row>
    <row r="249" spans="11:21">
      <c r="K249" s="26">
        <v>20</v>
      </c>
      <c r="L249" s="90">
        <f>[1]!srE2StLng(L$9,$K249)</f>
        <v>23750</v>
      </c>
      <c r="M249" s="90">
        <f>[1]!srE2StLng(M$9,$K249)</f>
        <v>13156</v>
      </c>
      <c r="N249" s="90">
        <f>[1]!srE2StLng(N$9,$K249)</f>
        <v>11669.2</v>
      </c>
      <c r="O249" s="90">
        <f>[1]!srE2StLng(O$9,$K249)</f>
        <v>10984.4</v>
      </c>
      <c r="P249" s="90">
        <f>[1]!srE2StLng(P$9,$K249)</f>
        <v>10541.6</v>
      </c>
      <c r="Q249" s="90" t="e">
        <f>[1]!srE2StLng(Q$9,$K249)</f>
        <v>#VALUE!</v>
      </c>
      <c r="R249" s="90" t="e">
        <f>[1]!srE2StLng(R$9,$K249)</f>
        <v>#VALUE!</v>
      </c>
      <c r="S249" s="90" t="e">
        <f>[1]!srE2StLng(S$9,$K249)</f>
        <v>#VALUE!</v>
      </c>
      <c r="T249" s="90" t="e">
        <f>[1]!srE2StLng(T$9,$K249)</f>
        <v>#VALUE!</v>
      </c>
      <c r="U249" s="91" t="e">
        <f>[1]!srE2StLng(U$9,$K249)</f>
        <v>#VALUE!</v>
      </c>
    </row>
    <row r="250" spans="11:21">
      <c r="K250" s="26">
        <v>30</v>
      </c>
      <c r="L250" s="90">
        <f>[1]!srE2StLng(L$9,$K250)</f>
        <v>46130</v>
      </c>
      <c r="M250" s="90">
        <f>[1]!srE2StLng(M$9,$K250)</f>
        <v>27788</v>
      </c>
      <c r="N250" s="90">
        <f>[1]!srE2StLng(N$9,$K250)</f>
        <v>19521.2</v>
      </c>
      <c r="O250" s="90">
        <f>[1]!srE2StLng(O$9,$K250)</f>
        <v>19595.400000000001</v>
      </c>
      <c r="P250" s="90">
        <f>[1]!srE2StLng(P$9,$K250)</f>
        <v>19188.2</v>
      </c>
      <c r="Q250" s="90" t="e">
        <f>[1]!srE2StLng(Q$9,$K250)</f>
        <v>#VALUE!</v>
      </c>
      <c r="R250" s="90" t="e">
        <f>[1]!srE2StLng(R$9,$K250)</f>
        <v>#VALUE!</v>
      </c>
      <c r="S250" s="90" t="e">
        <f>[1]!srE2StLng(S$9,$K250)</f>
        <v>#VALUE!</v>
      </c>
      <c r="T250" s="90" t="e">
        <f>[1]!srE2StLng(T$9,$K250)</f>
        <v>#VALUE!</v>
      </c>
      <c r="U250" s="91" t="e">
        <f>[1]!srE2StLng(U$9,$K250)</f>
        <v>#VALUE!</v>
      </c>
    </row>
    <row r="251" spans="11:21">
      <c r="K251" s="26">
        <v>50</v>
      </c>
      <c r="L251" s="90">
        <f>[1]!srE2StLng(L$9,$K251)</f>
        <v>99990</v>
      </c>
      <c r="M251" s="90">
        <f>[1]!srE2StLng(M$9,$K251)</f>
        <v>59664</v>
      </c>
      <c r="N251" s="90">
        <f>[1]!srE2StLng(N$9,$K251)</f>
        <v>45354</v>
      </c>
      <c r="O251" s="90">
        <f>[1]!srE2StLng(O$9,$K251)</f>
        <v>43249</v>
      </c>
      <c r="P251" s="90">
        <f>[1]!srE2StLng(P$9,$K251)</f>
        <v>42011</v>
      </c>
      <c r="Q251" s="90" t="e">
        <f>[1]!srE2StLng(Q$9,$K251)</f>
        <v>#VALUE!</v>
      </c>
      <c r="R251" s="90" t="e">
        <f>[1]!srE2StLng(R$9,$K251)</f>
        <v>#VALUE!</v>
      </c>
      <c r="S251" s="90" t="e">
        <f>[1]!srE2StLng(S$9,$K251)</f>
        <v>#VALUE!</v>
      </c>
      <c r="T251" s="90" t="e">
        <f>[1]!srE2StLng(T$9,$K251)</f>
        <v>#VALUE!</v>
      </c>
      <c r="U251" s="91" t="e">
        <f>[1]!srE2StLng(U$9,$K251)</f>
        <v>#VALUE!</v>
      </c>
    </row>
    <row r="252" spans="11:21">
      <c r="K252" s="26">
        <v>80</v>
      </c>
      <c r="L252" s="90">
        <f>[1]!srE2StLng(L$9,$K252)</f>
        <v>238284</v>
      </c>
      <c r="M252" s="90">
        <f>[1]!srE2StLng(M$9,$K252)</f>
        <v>134076.80000000002</v>
      </c>
      <c r="N252" s="90">
        <f>[1]!srE2StLng(N$9,$K252)</f>
        <v>106186.80000000002</v>
      </c>
      <c r="O252" s="90">
        <f>[1]!srE2StLng(O$9,$K252)</f>
        <v>82074</v>
      </c>
      <c r="P252" s="90">
        <f>[1]!srE2StLng(P$9,$K252)</f>
        <v>75874</v>
      </c>
      <c r="Q252" s="90" t="e">
        <f>[1]!srE2StLng(Q$9,$K252)</f>
        <v>#VALUE!</v>
      </c>
      <c r="R252" s="90" t="e">
        <f>[1]!srE2StLng(R$9,$K252)</f>
        <v>#VALUE!</v>
      </c>
      <c r="S252" s="90" t="e">
        <f>[1]!srE2StLng(S$9,$K252)</f>
        <v>#VALUE!</v>
      </c>
      <c r="T252" s="90" t="e">
        <f>[1]!srE2StLng(T$9,$K252)</f>
        <v>#VALUE!</v>
      </c>
      <c r="U252" s="91" t="e">
        <f>[1]!srE2StLng(U$9,$K252)</f>
        <v>#VALUE!</v>
      </c>
    </row>
    <row r="253" spans="11:21">
      <c r="K253" s="26">
        <v>100</v>
      </c>
      <c r="L253" s="90">
        <f>[1]!srE2StLng(L$9,$K253)</f>
        <v>328270</v>
      </c>
      <c r="M253" s="90">
        <f>[1]!srE2StLng(M$9,$K253)</f>
        <v>214064</v>
      </c>
      <c r="N253" s="90">
        <f>[1]!srE2StLng(N$9,$K253)</f>
        <v>145484</v>
      </c>
      <c r="O253" s="90">
        <f>[1]!srE2StLng(O$9,$K253)</f>
        <v>108321</v>
      </c>
      <c r="P253" s="90">
        <f>[1]!srE2StLng(P$9,$K253)</f>
        <v>106857.50000000001</v>
      </c>
      <c r="Q253" s="90" t="e">
        <f>[1]!srE2StLng(Q$9,$K253)</f>
        <v>#VALUE!</v>
      </c>
      <c r="R253" s="90" t="e">
        <f>[1]!srE2StLng(R$9,$K253)</f>
        <v>#VALUE!</v>
      </c>
      <c r="S253" s="90" t="e">
        <f>[1]!srE2StLng(S$9,$K253)</f>
        <v>#VALUE!</v>
      </c>
      <c r="T253" s="90" t="e">
        <f>[1]!srE2StLng(T$9,$K253)</f>
        <v>#VALUE!</v>
      </c>
      <c r="U253" s="91" t="e">
        <f>[1]!srE2StLng(U$9,$K253)</f>
        <v>#VALUE!</v>
      </c>
    </row>
    <row r="254" spans="11:21">
      <c r="K254" s="26">
        <v>200</v>
      </c>
      <c r="L254" s="90">
        <f>[1]!srE2StLng(L$9,$K254)</f>
        <v>1240000</v>
      </c>
      <c r="M254" s="90">
        <f>[1]!srE2StLng(M$9,$K254)</f>
        <v>594450</v>
      </c>
      <c r="N254" s="90">
        <f>[1]!srE2StLng(N$9,$K254)</f>
        <v>467652.39999999997</v>
      </c>
      <c r="O254" s="90">
        <f>[1]!srE2StLng(O$9,$K254)</f>
        <v>353808.39999999997</v>
      </c>
      <c r="P254" s="90">
        <f>[1]!srE2StLng(P$9,$K254)</f>
        <v>317742.8</v>
      </c>
      <c r="Q254" s="90" t="e">
        <f>[1]!srE2StLng(Q$9,$K254)</f>
        <v>#VALUE!</v>
      </c>
      <c r="R254" s="90" t="e">
        <f>[1]!srE2StLng(R$9,$K254)</f>
        <v>#VALUE!</v>
      </c>
      <c r="S254" s="90" t="e">
        <f>[1]!srE2StLng(S$9,$K254)</f>
        <v>#VALUE!</v>
      </c>
      <c r="T254" s="90" t="e">
        <f>[1]!srE2StLng(T$9,$K254)</f>
        <v>#VALUE!</v>
      </c>
      <c r="U254" s="91" t="e">
        <f>[1]!srE2StLng(U$9,$K254)</f>
        <v>#VALUE!</v>
      </c>
    </row>
    <row r="255" spans="11:21">
      <c r="K255" s="26">
        <v>300</v>
      </c>
      <c r="L255" s="90">
        <f>[1]!srE2StLng(L$9,$K255)</f>
        <v>2380000</v>
      </c>
      <c r="M255" s="90">
        <f>[1]!srE2StLng(M$9,$K255)</f>
        <v>1286000.0000000002</v>
      </c>
      <c r="N255" s="90">
        <f>[1]!srE2StLng(N$9,$K255)</f>
        <v>820380.00000000012</v>
      </c>
      <c r="O255" s="90">
        <f>[1]!srE2StLng(O$9,$K255)</f>
        <v>710011.4</v>
      </c>
      <c r="P255" s="90">
        <f>[1]!srE2StLng(P$9,$K255)</f>
        <v>645081.59999999998</v>
      </c>
      <c r="Q255" s="90" t="e">
        <f>[1]!srE2StLng(Q$9,$K255)</f>
        <v>#VALUE!</v>
      </c>
      <c r="R255" s="90" t="e">
        <f>[1]!srE2StLng(R$9,$K255)</f>
        <v>#VALUE!</v>
      </c>
      <c r="S255" s="90" t="e">
        <f>[1]!srE2StLng(S$9,$K255)</f>
        <v>#VALUE!</v>
      </c>
      <c r="T255" s="90" t="e">
        <f>[1]!srE2StLng(T$9,$K255)</f>
        <v>#VALUE!</v>
      </c>
      <c r="U255" s="91" t="e">
        <f>[1]!srE2StLng(U$9,$K255)</f>
        <v>#VALUE!</v>
      </c>
    </row>
    <row r="256" spans="11:21">
      <c r="K256" s="26">
        <v>500</v>
      </c>
      <c r="L256" s="90">
        <f>[1]!srE2StLng(L$9,$K256)</f>
        <v>4840000</v>
      </c>
      <c r="M256" s="90">
        <f>[1]!srE2StLng(M$9,$K256)</f>
        <v>2656000</v>
      </c>
      <c r="N256" s="90">
        <f>[1]!srE2StLng(N$9,$K256)</f>
        <v>1896000</v>
      </c>
      <c r="O256" s="90">
        <f>[1]!srE2StLng(O$9,$K256)</f>
        <v>1633000</v>
      </c>
      <c r="P256" s="90">
        <f>[1]!srE2StLng(P$9,$K256)</f>
        <v>1487000</v>
      </c>
      <c r="Q256" s="90" t="e">
        <f>[1]!srE2StLng(Q$9,$K256)</f>
        <v>#VALUE!</v>
      </c>
      <c r="R256" s="90" t="e">
        <f>[1]!srE2StLng(R$9,$K256)</f>
        <v>#VALUE!</v>
      </c>
      <c r="S256" s="90" t="e">
        <f>[1]!srE2StLng(S$9,$K256)</f>
        <v>#VALUE!</v>
      </c>
      <c r="T256" s="90" t="e">
        <f>[1]!srE2StLng(T$9,$K256)</f>
        <v>#VALUE!</v>
      </c>
      <c r="U256" s="91" t="e">
        <f>[1]!srE2StLng(U$9,$K256)</f>
        <v>#VALUE!</v>
      </c>
    </row>
    <row r="257" spans="11:21">
      <c r="K257" s="26">
        <v>800</v>
      </c>
      <c r="L257" s="90">
        <f>[1]!srE2StLng(L$9,$K257)</f>
        <v>9986000</v>
      </c>
      <c r="M257" s="90">
        <f>[1]!srE2StLng(M$9,$K257)</f>
        <v>5318000</v>
      </c>
      <c r="N257" s="90">
        <f>[1]!srE2StLng(N$9,$K257)</f>
        <v>4003199.9999999995</v>
      </c>
      <c r="O257" s="90">
        <f>[1]!srE2StLng(O$9,$K257)</f>
        <v>2906000</v>
      </c>
      <c r="P257" s="90">
        <f>[1]!srE2StLng(P$9,$K257)</f>
        <v>2569200</v>
      </c>
      <c r="Q257" s="90" t="e">
        <f>[1]!srE2StLng(Q$9,$K257)</f>
        <v>#VALUE!</v>
      </c>
      <c r="R257" s="90" t="e">
        <f>[1]!srE2StLng(R$9,$K257)</f>
        <v>#VALUE!</v>
      </c>
      <c r="S257" s="90" t="e">
        <f>[1]!srE2StLng(S$9,$K257)</f>
        <v>#VALUE!</v>
      </c>
      <c r="T257" s="90" t="e">
        <f>[1]!srE2StLng(T$9,$K257)</f>
        <v>#VALUE!</v>
      </c>
      <c r="U257" s="91" t="e">
        <f>[1]!srE2StLng(U$9,$K257)</f>
        <v>#VALUE!</v>
      </c>
    </row>
    <row r="258" spans="11:21">
      <c r="K258" s="27">
        <v>900</v>
      </c>
      <c r="L258" s="92">
        <f>[1]!srE2StLng(L$9,$K258)</f>
        <v>11390000</v>
      </c>
      <c r="M258" s="92">
        <f>[1]!srE2StLng(M$9,$K258)</f>
        <v>6460400</v>
      </c>
      <c r="N258" s="92">
        <f>[1]!srE2StLng(N$9,$K258)</f>
        <v>4597200</v>
      </c>
      <c r="O258" s="92">
        <f>[1]!srE2StLng(O$9,$K258)</f>
        <v>3268000</v>
      </c>
      <c r="P258" s="92">
        <f>[1]!srE2StLng(P$9,$K258)</f>
        <v>2879500</v>
      </c>
      <c r="Q258" s="92" t="e">
        <f>[1]!srE2StLng(Q$9,$K258)</f>
        <v>#VALUE!</v>
      </c>
      <c r="R258" s="92" t="e">
        <f>[1]!srE2StLng(R$9,$K258)</f>
        <v>#VALUE!</v>
      </c>
      <c r="S258" s="92" t="e">
        <f>[1]!srE2StLng(S$9,$K258)</f>
        <v>#VALUE!</v>
      </c>
      <c r="T258" s="92" t="e">
        <f>[1]!srE2StLng(T$9,$K258)</f>
        <v>#VALUE!</v>
      </c>
      <c r="U258" s="93" t="e">
        <f>[1]!srE2StLng(U$9,$K258)</f>
        <v>#VALUE!</v>
      </c>
    </row>
    <row r="260" spans="11:21">
      <c r="K260" s="43" t="s">
        <v>72</v>
      </c>
      <c r="L260" s="44">
        <v>1</v>
      </c>
      <c r="M260" s="44">
        <v>2</v>
      </c>
      <c r="N260" s="44">
        <v>3</v>
      </c>
      <c r="O260" s="44">
        <v>4</v>
      </c>
      <c r="P260" s="44">
        <v>5</v>
      </c>
      <c r="Q260" s="44">
        <v>6</v>
      </c>
      <c r="R260" s="44">
        <v>7</v>
      </c>
      <c r="S260" s="44">
        <v>8</v>
      </c>
      <c r="T260" s="44">
        <v>9</v>
      </c>
      <c r="U260" s="45">
        <v>10</v>
      </c>
    </row>
    <row r="261" spans="11:21">
      <c r="K261" s="36" t="s">
        <v>70</v>
      </c>
      <c r="L261" s="49" t="s">
        <v>82</v>
      </c>
      <c r="M261" s="29"/>
      <c r="N261" s="29"/>
      <c r="O261" s="29"/>
      <c r="P261" s="29"/>
      <c r="Q261" s="50"/>
      <c r="R261" s="29"/>
      <c r="S261" s="29"/>
      <c r="T261" s="29"/>
      <c r="U261" s="37"/>
    </row>
    <row r="262" spans="11:21">
      <c r="K262" s="26">
        <v>1E-4</v>
      </c>
      <c r="L262" s="90">
        <f>[1]!srE2StLtr(L$9,$K262)</f>
        <v>3.38</v>
      </c>
      <c r="M262" s="90">
        <f>[1]!srE2StLtr(M$9,$K262)</f>
        <v>3.6760000000000002</v>
      </c>
      <c r="N262" s="90">
        <f>[1]!srE2StLtr(N$9,$K262)</f>
        <v>3.972</v>
      </c>
      <c r="O262" s="90">
        <f>[1]!srE2StLtr(O$9,$K262)</f>
        <v>4.2215000000000007</v>
      </c>
      <c r="P262" s="90">
        <f>[1]!srE2StLtr(P$9,$K262)</f>
        <v>4.0485000000000007</v>
      </c>
      <c r="Q262" s="90" t="e">
        <f>[1]!srE2StLtr(Q$9,$K262)</f>
        <v>#VALUE!</v>
      </c>
      <c r="R262" s="90" t="e">
        <f>[1]!srE2StLtr(R$9,$K262)</f>
        <v>#VALUE!</v>
      </c>
      <c r="S262" s="90" t="e">
        <f>[1]!srE2StLtr(S$9,$K262)</f>
        <v>#VALUE!</v>
      </c>
      <c r="T262" s="90" t="e">
        <f>[1]!srE2StLtr(T$9,$K262)</f>
        <v>#VALUE!</v>
      </c>
      <c r="U262" s="91" t="e">
        <f>[1]!srE2StLtr(U$9,$K262)</f>
        <v>#VALUE!</v>
      </c>
    </row>
    <row r="263" spans="11:21">
      <c r="K263" s="26">
        <v>2.0000000000000001E-4</v>
      </c>
      <c r="L263" s="90">
        <f>[1]!srE2StLtr(L$9,$K263)</f>
        <v>5.19</v>
      </c>
      <c r="M263" s="90">
        <f>[1]!srE2StLtr(M$9,$K263)</f>
        <v>5.46</v>
      </c>
      <c r="N263" s="90">
        <f>[1]!srE2StLtr(N$9,$K263)</f>
        <v>5.7935999999999996</v>
      </c>
      <c r="O263" s="90">
        <f>[1]!srE2StLtr(O$9,$K263)</f>
        <v>6.0804</v>
      </c>
      <c r="P263" s="90">
        <f>[1]!srE2StLtr(P$9,$K263)</f>
        <v>5.8120000000000003</v>
      </c>
      <c r="Q263" s="90" t="e">
        <f>[1]!srE2StLtr(Q$9,$K263)</f>
        <v>#VALUE!</v>
      </c>
      <c r="R263" s="90" t="e">
        <f>[1]!srE2StLtr(R$9,$K263)</f>
        <v>#VALUE!</v>
      </c>
      <c r="S263" s="90" t="e">
        <f>[1]!srE2StLtr(S$9,$K263)</f>
        <v>#VALUE!</v>
      </c>
      <c r="T263" s="90" t="e">
        <f>[1]!srE2StLtr(T$9,$K263)</f>
        <v>#VALUE!</v>
      </c>
      <c r="U263" s="91" t="e">
        <f>[1]!srE2StLtr(U$9,$K263)</f>
        <v>#VALUE!</v>
      </c>
    </row>
    <row r="264" spans="11:21">
      <c r="K264" s="26">
        <v>2.9999999999999997E-4</v>
      </c>
      <c r="L264" s="90">
        <f>[1]!srE2StLtr(L$9,$K264)</f>
        <v>6.7799999999999994</v>
      </c>
      <c r="M264" s="90">
        <f>[1]!srE2StLtr(M$9,$K264)</f>
        <v>6.9943999999999988</v>
      </c>
      <c r="N264" s="90">
        <f>[1]!srE2StLtr(N$9,$K264)</f>
        <v>7.3367999999999993</v>
      </c>
      <c r="O264" s="90">
        <f>[1]!srE2StLtr(O$9,$K264)</f>
        <v>7.6339999999999995</v>
      </c>
      <c r="P264" s="90">
        <f>[1]!srE2StLtr(P$9,$K264)</f>
        <v>7.2669999999999995</v>
      </c>
      <c r="Q264" s="90" t="e">
        <f>[1]!srE2StLtr(Q$9,$K264)</f>
        <v>#VALUE!</v>
      </c>
      <c r="R264" s="90" t="e">
        <f>[1]!srE2StLtr(R$9,$K264)</f>
        <v>#VALUE!</v>
      </c>
      <c r="S264" s="90" t="e">
        <f>[1]!srE2StLtr(S$9,$K264)</f>
        <v>#VALUE!</v>
      </c>
      <c r="T264" s="90" t="e">
        <f>[1]!srE2StLtr(T$9,$K264)</f>
        <v>#VALUE!</v>
      </c>
      <c r="U264" s="91" t="e">
        <f>[1]!srE2StLtr(U$9,$K264)</f>
        <v>#VALUE!</v>
      </c>
    </row>
    <row r="265" spans="11:21">
      <c r="K265" s="26">
        <v>5.0000000000000001E-4</v>
      </c>
      <c r="L265" s="90">
        <f>[1]!srE2StLtr(L$9,$K265)</f>
        <v>9.66</v>
      </c>
      <c r="M265" s="90">
        <f>[1]!srE2StLtr(M$9,$K265)</f>
        <v>9.7140000000000004</v>
      </c>
      <c r="N265" s="90">
        <f>[1]!srE2StLtr(N$9,$K265)</f>
        <v>10.036</v>
      </c>
      <c r="O265" s="90">
        <f>[1]!srE2StLtr(O$9,$K265)</f>
        <v>10.334000000000001</v>
      </c>
      <c r="P265" s="90">
        <f>[1]!srE2StLtr(P$9,$K265)</f>
        <v>9.7614999999999998</v>
      </c>
      <c r="Q265" s="90" t="e">
        <f>[1]!srE2StLtr(Q$9,$K265)</f>
        <v>#VALUE!</v>
      </c>
      <c r="R265" s="90" t="e">
        <f>[1]!srE2StLtr(R$9,$K265)</f>
        <v>#VALUE!</v>
      </c>
      <c r="S265" s="90" t="e">
        <f>[1]!srE2StLtr(S$9,$K265)</f>
        <v>#VALUE!</v>
      </c>
      <c r="T265" s="90" t="e">
        <f>[1]!srE2StLtr(T$9,$K265)</f>
        <v>#VALUE!</v>
      </c>
      <c r="U265" s="91" t="e">
        <f>[1]!srE2StLtr(U$9,$K265)</f>
        <v>#VALUE!</v>
      </c>
    </row>
    <row r="266" spans="11:21">
      <c r="K266" s="26">
        <v>8.0000000000000004E-4</v>
      </c>
      <c r="L266" s="90">
        <f>[1]!srE2StLtr(L$9,$K266)</f>
        <v>13.627999999999998</v>
      </c>
      <c r="M266" s="90">
        <f>[1]!srE2StLtr(M$9,$K266)</f>
        <v>13.398</v>
      </c>
      <c r="N266" s="90">
        <f>[1]!srE2StLtr(N$9,$K266)</f>
        <v>13.6272</v>
      </c>
      <c r="O266" s="90">
        <f>[1]!srE2StLtr(O$9,$K266)</f>
        <v>13.8628</v>
      </c>
      <c r="P266" s="90">
        <f>[1]!srE2StLtr(P$9,$K266)</f>
        <v>12.995200000000001</v>
      </c>
      <c r="Q266" s="90" t="e">
        <f>[1]!srE2StLtr(Q$9,$K266)</f>
        <v>#VALUE!</v>
      </c>
      <c r="R266" s="90" t="e">
        <f>[1]!srE2StLtr(R$9,$K266)</f>
        <v>#VALUE!</v>
      </c>
      <c r="S266" s="90" t="e">
        <f>[1]!srE2StLtr(S$9,$K266)</f>
        <v>#VALUE!</v>
      </c>
      <c r="T266" s="90" t="e">
        <f>[1]!srE2StLtr(T$9,$K266)</f>
        <v>#VALUE!</v>
      </c>
      <c r="U266" s="91" t="e">
        <f>[1]!srE2StLtr(U$9,$K266)</f>
        <v>#VALUE!</v>
      </c>
    </row>
    <row r="267" spans="11:21">
      <c r="K267" s="26">
        <v>1E-3</v>
      </c>
      <c r="L267" s="90">
        <f>[1]!srE2StLtr(L$9,$K267)</f>
        <v>16.149999999999999</v>
      </c>
      <c r="M267" s="90">
        <f>[1]!srE2StLtr(M$9,$K267)</f>
        <v>15.709999999999999</v>
      </c>
      <c r="N267" s="90">
        <f>[1]!srE2StLtr(N$9,$K267)</f>
        <v>15.853999999999999</v>
      </c>
      <c r="O267" s="90">
        <f>[1]!srE2StLtr(O$9,$K267)</f>
        <v>16.038</v>
      </c>
      <c r="P267" s="90">
        <f>[1]!srE2StLtr(P$9,$K267)</f>
        <v>14.962999999999999</v>
      </c>
      <c r="Q267" s="90" t="e">
        <f>[1]!srE2StLtr(Q$9,$K267)</f>
        <v>#VALUE!</v>
      </c>
      <c r="R267" s="90" t="e">
        <f>[1]!srE2StLtr(R$9,$K267)</f>
        <v>#VALUE!</v>
      </c>
      <c r="S267" s="90" t="e">
        <f>[1]!srE2StLtr(S$9,$K267)</f>
        <v>#VALUE!</v>
      </c>
      <c r="T267" s="90" t="e">
        <f>[1]!srE2StLtr(T$9,$K267)</f>
        <v>#VALUE!</v>
      </c>
      <c r="U267" s="91" t="e">
        <f>[1]!srE2StLtr(U$9,$K267)</f>
        <v>#VALUE!</v>
      </c>
    </row>
    <row r="268" spans="11:21">
      <c r="K268" s="26">
        <v>2E-3</v>
      </c>
      <c r="L268" s="90">
        <f>[1]!srE2StLtr(L$9,$K268)</f>
        <v>28.17</v>
      </c>
      <c r="M268" s="90">
        <f>[1]!srE2StLtr(M$9,$K268)</f>
        <v>26.501999999999999</v>
      </c>
      <c r="N268" s="90">
        <f>[1]!srE2StLtr(N$9,$K268)</f>
        <v>26.065999999999999</v>
      </c>
      <c r="O268" s="90">
        <f>[1]!srE2StLtr(O$9,$K268)</f>
        <v>25.879200000000001</v>
      </c>
      <c r="P268" s="90">
        <f>[1]!srE2StLtr(P$9,$K268)</f>
        <v>23.652799999999999</v>
      </c>
      <c r="Q268" s="90" t="e">
        <f>[1]!srE2StLtr(Q$9,$K268)</f>
        <v>#VALUE!</v>
      </c>
      <c r="R268" s="90" t="e">
        <f>[1]!srE2StLtr(R$9,$K268)</f>
        <v>#VALUE!</v>
      </c>
      <c r="S268" s="90" t="e">
        <f>[1]!srE2StLtr(S$9,$K268)</f>
        <v>#VALUE!</v>
      </c>
      <c r="T268" s="90" t="e">
        <f>[1]!srE2StLtr(T$9,$K268)</f>
        <v>#VALUE!</v>
      </c>
      <c r="U268" s="91" t="e">
        <f>[1]!srE2StLtr(U$9,$K268)</f>
        <v>#VALUE!</v>
      </c>
    </row>
    <row r="269" spans="11:21">
      <c r="K269" s="26">
        <v>3.0000000000000001E-3</v>
      </c>
      <c r="L269" s="90">
        <f>[1]!srE2StLtr(L$9,$K269)</f>
        <v>39.65</v>
      </c>
      <c r="M269" s="90">
        <f>[1]!srE2StLtr(M$9,$K269)</f>
        <v>37.316400000000002</v>
      </c>
      <c r="N269" s="90">
        <f>[1]!srE2StLtr(N$9,$K269)</f>
        <v>35.6252</v>
      </c>
      <c r="O269" s="90">
        <f>[1]!srE2StLtr(O$9,$K269)</f>
        <v>34.821199999999997</v>
      </c>
      <c r="P269" s="90">
        <f>[1]!srE2StLtr(P$9,$K269)</f>
        <v>31.275200000000002</v>
      </c>
      <c r="Q269" s="90" t="e">
        <f>[1]!srE2StLtr(Q$9,$K269)</f>
        <v>#VALUE!</v>
      </c>
      <c r="R269" s="90" t="e">
        <f>[1]!srE2StLtr(R$9,$K269)</f>
        <v>#VALUE!</v>
      </c>
      <c r="S269" s="90" t="e">
        <f>[1]!srE2StLtr(S$9,$K269)</f>
        <v>#VALUE!</v>
      </c>
      <c r="T269" s="90" t="e">
        <f>[1]!srE2StLtr(T$9,$K269)</f>
        <v>#VALUE!</v>
      </c>
      <c r="U269" s="91" t="e">
        <f>[1]!srE2StLtr(U$9,$K269)</f>
        <v>#VALUE!</v>
      </c>
    </row>
    <row r="270" spans="11:21">
      <c r="K270" s="26">
        <v>5.0000000000000001E-3</v>
      </c>
      <c r="L270" s="90">
        <f>[1]!srE2StLtr(L$9,$K270)</f>
        <v>61.55</v>
      </c>
      <c r="M270" s="90">
        <f>[1]!srE2StLtr(M$9,$K270)</f>
        <v>60.04</v>
      </c>
      <c r="N270" s="90">
        <f>[1]!srE2StLtr(N$9,$K270)</f>
        <v>54.239999999999995</v>
      </c>
      <c r="O270" s="90">
        <f>[1]!srE2StLtr(O$9,$K270)</f>
        <v>51.972999999999999</v>
      </c>
      <c r="P270" s="90">
        <f>[1]!srE2StLtr(P$9,$K270)</f>
        <v>45.205500000000001</v>
      </c>
      <c r="Q270" s="90" t="e">
        <f>[1]!srE2StLtr(Q$9,$K270)</f>
        <v>#VALUE!</v>
      </c>
      <c r="R270" s="90" t="e">
        <f>[1]!srE2StLtr(R$9,$K270)</f>
        <v>#VALUE!</v>
      </c>
      <c r="S270" s="90" t="e">
        <f>[1]!srE2StLtr(S$9,$K270)</f>
        <v>#VALUE!</v>
      </c>
      <c r="T270" s="90" t="e">
        <f>[1]!srE2StLtr(T$9,$K270)</f>
        <v>#VALUE!</v>
      </c>
      <c r="U270" s="91" t="e">
        <f>[1]!srE2StLtr(U$9,$K270)</f>
        <v>#VALUE!</v>
      </c>
    </row>
    <row r="271" spans="11:21">
      <c r="K271" s="26">
        <v>8.0000000000000002E-3</v>
      </c>
      <c r="L271" s="90">
        <f>[1]!srE2StLtr(L$9,$K271)</f>
        <v>92.213999999999999</v>
      </c>
      <c r="M271" s="90">
        <f>[1]!srE2StLtr(M$9,$K271)</f>
        <v>93.961600000000004</v>
      </c>
      <c r="N271" s="90">
        <f>[1]!srE2StLtr(N$9,$K271)</f>
        <v>81.691599999999994</v>
      </c>
      <c r="O271" s="90">
        <f>[1]!srE2StLtr(O$9,$K271)</f>
        <v>76.845600000000005</v>
      </c>
      <c r="P271" s="90">
        <f>[1]!srE2StLtr(P$9,$K271)</f>
        <v>64.774799999999999</v>
      </c>
      <c r="Q271" s="90" t="e">
        <f>[1]!srE2StLtr(Q$9,$K271)</f>
        <v>#VALUE!</v>
      </c>
      <c r="R271" s="90" t="e">
        <f>[1]!srE2StLtr(R$9,$K271)</f>
        <v>#VALUE!</v>
      </c>
      <c r="S271" s="90" t="e">
        <f>[1]!srE2StLtr(S$9,$K271)</f>
        <v>#VALUE!</v>
      </c>
      <c r="T271" s="90" t="e">
        <f>[1]!srE2StLtr(T$9,$K271)</f>
        <v>#VALUE!</v>
      </c>
      <c r="U271" s="91" t="e">
        <f>[1]!srE2StLtr(U$9,$K271)</f>
        <v>#VALUE!</v>
      </c>
    </row>
    <row r="272" spans="11:21">
      <c r="K272" s="26">
        <v>0.01</v>
      </c>
      <c r="L272" s="90">
        <f>[1]!srE2StLtr(L$9,$K272)</f>
        <v>111.05</v>
      </c>
      <c r="M272" s="90">
        <f>[1]!srE2StLtr(M$9,$K272)</f>
        <v>116.078</v>
      </c>
      <c r="N272" s="90">
        <f>[1]!srE2StLtr(N$9,$K272)</f>
        <v>99.634</v>
      </c>
      <c r="O272" s="90">
        <f>[1]!srE2StLtr(O$9,$K272)</f>
        <v>92.790499999999994</v>
      </c>
      <c r="P272" s="90">
        <f>[1]!srE2StLtr(P$9,$K272)</f>
        <v>77.295000000000002</v>
      </c>
      <c r="Q272" s="90" t="e">
        <f>[1]!srE2StLtr(Q$9,$K272)</f>
        <v>#VALUE!</v>
      </c>
      <c r="R272" s="90" t="e">
        <f>[1]!srE2StLtr(R$9,$K272)</f>
        <v>#VALUE!</v>
      </c>
      <c r="S272" s="90" t="e">
        <f>[1]!srE2StLtr(S$9,$K272)</f>
        <v>#VALUE!</v>
      </c>
      <c r="T272" s="90" t="e">
        <f>[1]!srE2StLtr(T$9,$K272)</f>
        <v>#VALUE!</v>
      </c>
      <c r="U272" s="91" t="e">
        <f>[1]!srE2StLtr(U$9,$K272)</f>
        <v>#VALUE!</v>
      </c>
    </row>
    <row r="273" spans="11:21">
      <c r="K273" s="26">
        <v>0.02</v>
      </c>
      <c r="L273" s="90">
        <f>[1]!srE2StLtr(L$9,$K273)</f>
        <v>187.37</v>
      </c>
      <c r="M273" s="90">
        <f>[1]!srE2StLtr(M$9,$K273)</f>
        <v>218.17</v>
      </c>
      <c r="N273" s="90">
        <f>[1]!srE2StLtr(N$9,$K273)</f>
        <v>182.82079999999999</v>
      </c>
      <c r="O273" s="90">
        <f>[1]!srE2StLtr(O$9,$K273)</f>
        <v>167.06800000000001</v>
      </c>
      <c r="P273" s="90">
        <f>[1]!srE2StLtr(P$9,$K273)</f>
        <v>136.80119999999999</v>
      </c>
      <c r="Q273" s="90" t="e">
        <f>[1]!srE2StLtr(Q$9,$K273)</f>
        <v>#VALUE!</v>
      </c>
      <c r="R273" s="90" t="e">
        <f>[1]!srE2StLtr(R$9,$K273)</f>
        <v>#VALUE!</v>
      </c>
      <c r="S273" s="90" t="e">
        <f>[1]!srE2StLtr(S$9,$K273)</f>
        <v>#VALUE!</v>
      </c>
      <c r="T273" s="90" t="e">
        <f>[1]!srE2StLtr(T$9,$K273)</f>
        <v>#VALUE!</v>
      </c>
      <c r="U273" s="91" t="e">
        <f>[1]!srE2StLtr(U$9,$K273)</f>
        <v>#VALUE!</v>
      </c>
    </row>
    <row r="274" spans="11:21">
      <c r="K274" s="26">
        <v>0.03</v>
      </c>
      <c r="L274" s="90">
        <f>[1]!srE2StLtr(L$9,$K274)</f>
        <v>242.96</v>
      </c>
      <c r="M274" s="90">
        <f>[1]!srE2StLtr(M$9,$K274)</f>
        <v>302.56920000000002</v>
      </c>
      <c r="N274" s="90">
        <f>[1]!srE2StLtr(N$9,$K274)</f>
        <v>254.73679999999996</v>
      </c>
      <c r="O274" s="90">
        <f>[1]!srE2StLtr(O$9,$K274)</f>
        <v>236.88419999999999</v>
      </c>
      <c r="P274" s="90">
        <f>[1]!srE2StLtr(P$9,$K274)</f>
        <v>194.54839999999999</v>
      </c>
      <c r="Q274" s="90" t="e">
        <f>[1]!srE2StLtr(Q$9,$K274)</f>
        <v>#VALUE!</v>
      </c>
      <c r="R274" s="90" t="e">
        <f>[1]!srE2StLtr(R$9,$K274)</f>
        <v>#VALUE!</v>
      </c>
      <c r="S274" s="90" t="e">
        <f>[1]!srE2StLtr(S$9,$K274)</f>
        <v>#VALUE!</v>
      </c>
      <c r="T274" s="90" t="e">
        <f>[1]!srE2StLtr(T$9,$K274)</f>
        <v>#VALUE!</v>
      </c>
      <c r="U274" s="91" t="e">
        <f>[1]!srE2StLtr(U$9,$K274)</f>
        <v>#VALUE!</v>
      </c>
    </row>
    <row r="275" spans="11:21">
      <c r="K275" s="26">
        <v>0.05</v>
      </c>
      <c r="L275" s="90">
        <f>[1]!srE2StLtr(L$9,$K275)</f>
        <v>321.12</v>
      </c>
      <c r="M275" s="90">
        <f>[1]!srE2StLtr(M$9,$K275)</f>
        <v>426.72</v>
      </c>
      <c r="N275" s="90">
        <f>[1]!srE2StLtr(N$9,$K275)</f>
        <v>371.24400000000003</v>
      </c>
      <c r="O275" s="90">
        <f>[1]!srE2StLtr(O$9,$K275)</f>
        <v>366.50200000000001</v>
      </c>
      <c r="P275" s="90">
        <f>[1]!srE2StLtr(P$9,$K275)</f>
        <v>309.28650000000005</v>
      </c>
      <c r="Q275" s="90" t="e">
        <f>[1]!srE2StLtr(Q$9,$K275)</f>
        <v>#VALUE!</v>
      </c>
      <c r="R275" s="90" t="e">
        <f>[1]!srE2StLtr(R$9,$K275)</f>
        <v>#VALUE!</v>
      </c>
      <c r="S275" s="90" t="e">
        <f>[1]!srE2StLtr(S$9,$K275)</f>
        <v>#VALUE!</v>
      </c>
      <c r="T275" s="90" t="e">
        <f>[1]!srE2StLtr(T$9,$K275)</f>
        <v>#VALUE!</v>
      </c>
      <c r="U275" s="91" t="e">
        <f>[1]!srE2StLtr(U$9,$K275)</f>
        <v>#VALUE!</v>
      </c>
    </row>
    <row r="276" spans="11:21">
      <c r="K276" s="26">
        <v>0.08</v>
      </c>
      <c r="L276" s="90">
        <f>[1]!srE2StLtr(L$9,$K276)</f>
        <v>394.57799999999997</v>
      </c>
      <c r="M276" s="90">
        <f>[1]!srE2StLtr(M$9,$K276)</f>
        <v>544.95400000000006</v>
      </c>
      <c r="N276" s="90">
        <f>[1]!srE2StLtr(N$9,$K276)</f>
        <v>495.22879999999998</v>
      </c>
      <c r="O276" s="90">
        <f>[1]!srE2StLtr(O$9,$K276)</f>
        <v>521.99760000000003</v>
      </c>
      <c r="P276" s="90">
        <f>[1]!srE2StLtr(P$9,$K276)</f>
        <v>469.25720000000001</v>
      </c>
      <c r="Q276" s="90" t="e">
        <f>[1]!srE2StLtr(Q$9,$K276)</f>
        <v>#VALUE!</v>
      </c>
      <c r="R276" s="90" t="e">
        <f>[1]!srE2StLtr(R$9,$K276)</f>
        <v>#VALUE!</v>
      </c>
      <c r="S276" s="90" t="e">
        <f>[1]!srE2StLtr(S$9,$K276)</f>
        <v>#VALUE!</v>
      </c>
      <c r="T276" s="90" t="e">
        <f>[1]!srE2StLtr(T$9,$K276)</f>
        <v>#VALUE!</v>
      </c>
      <c r="U276" s="91" t="e">
        <f>[1]!srE2StLtr(U$9,$K276)</f>
        <v>#VALUE!</v>
      </c>
    </row>
    <row r="277" spans="11:21">
      <c r="K277" s="26">
        <v>0.1</v>
      </c>
      <c r="L277" s="90">
        <f>[1]!srE2StLtr(L$9,$K277)</f>
        <v>427.18</v>
      </c>
      <c r="M277" s="90">
        <f>[1]!srE2StLtr(M$9,$K277)</f>
        <v>596.34400000000005</v>
      </c>
      <c r="N277" s="90">
        <f>[1]!srE2StLtr(N$9,$K277)</f>
        <v>553.86599999999999</v>
      </c>
      <c r="O277" s="90">
        <f>[1]!srE2StLtr(O$9,$K277)</f>
        <v>598.37149999999997</v>
      </c>
      <c r="P277" s="90">
        <f>[1]!srE2StLtr(P$9,$K277)</f>
        <v>558.6</v>
      </c>
      <c r="Q277" s="90" t="e">
        <f>[1]!srE2StLtr(Q$9,$K277)</f>
        <v>#VALUE!</v>
      </c>
      <c r="R277" s="90" t="e">
        <f>[1]!srE2StLtr(R$9,$K277)</f>
        <v>#VALUE!</v>
      </c>
      <c r="S277" s="90" t="e">
        <f>[1]!srE2StLtr(S$9,$K277)</f>
        <v>#VALUE!</v>
      </c>
      <c r="T277" s="90" t="e">
        <f>[1]!srE2StLtr(T$9,$K277)</f>
        <v>#VALUE!</v>
      </c>
      <c r="U277" s="91" t="e">
        <f>[1]!srE2StLtr(U$9,$K277)</f>
        <v>#VALUE!</v>
      </c>
    </row>
    <row r="278" spans="11:21">
      <c r="K278" s="26">
        <v>0.2</v>
      </c>
      <c r="L278" s="90">
        <f>[1]!srE2StLtr(L$9,$K278)</f>
        <v>507.62</v>
      </c>
      <c r="M278" s="90">
        <f>[1]!srE2StLtr(M$9,$K278)</f>
        <v>721.45999999999992</v>
      </c>
      <c r="N278" s="90">
        <f>[1]!srE2StLtr(N$9,$K278)</f>
        <v>702.50280000000009</v>
      </c>
      <c r="O278" s="90">
        <f>[1]!srE2StLtr(O$9,$K278)</f>
        <v>794.23800000000006</v>
      </c>
      <c r="P278" s="90">
        <f>[1]!srE2StLtr(P$9,$K278)</f>
        <v>809.1508</v>
      </c>
      <c r="Q278" s="90" t="e">
        <f>[1]!srE2StLtr(Q$9,$K278)</f>
        <v>#VALUE!</v>
      </c>
      <c r="R278" s="90" t="e">
        <f>[1]!srE2StLtr(R$9,$K278)</f>
        <v>#VALUE!</v>
      </c>
      <c r="S278" s="90" t="e">
        <f>[1]!srE2StLtr(S$9,$K278)</f>
        <v>#VALUE!</v>
      </c>
      <c r="T278" s="90" t="e">
        <f>[1]!srE2StLtr(T$9,$K278)</f>
        <v>#VALUE!</v>
      </c>
      <c r="U278" s="91" t="e">
        <f>[1]!srE2StLtr(U$9,$K278)</f>
        <v>#VALUE!</v>
      </c>
    </row>
    <row r="279" spans="11:21">
      <c r="K279" s="26">
        <v>0.3</v>
      </c>
      <c r="L279" s="90">
        <f>[1]!srE2StLtr(L$9,$K279)</f>
        <v>541.46</v>
      </c>
      <c r="M279" s="90">
        <f>[1]!srE2StLtr(M$9,$K279)</f>
        <v>770.4896</v>
      </c>
      <c r="N279" s="90">
        <f>[1]!srE2StLtr(N$9,$K279)</f>
        <v>763.54079999999999</v>
      </c>
      <c r="O279" s="90">
        <f>[1]!srE2StLtr(O$9,$K279)</f>
        <v>875.01019999999994</v>
      </c>
      <c r="P279" s="90">
        <f>[1]!srE2StLtr(P$9,$K279)</f>
        <v>908.2944</v>
      </c>
      <c r="Q279" s="90" t="e">
        <f>[1]!srE2StLtr(Q$9,$K279)</f>
        <v>#VALUE!</v>
      </c>
      <c r="R279" s="90" t="e">
        <f>[1]!srE2StLtr(R$9,$K279)</f>
        <v>#VALUE!</v>
      </c>
      <c r="S279" s="90" t="e">
        <f>[1]!srE2StLtr(S$9,$K279)</f>
        <v>#VALUE!</v>
      </c>
      <c r="T279" s="90" t="e">
        <f>[1]!srE2StLtr(T$9,$K279)</f>
        <v>#VALUE!</v>
      </c>
      <c r="U279" s="91" t="e">
        <f>[1]!srE2StLtr(U$9,$K279)</f>
        <v>#VALUE!</v>
      </c>
    </row>
    <row r="280" spans="11:21">
      <c r="K280" s="26">
        <v>0.5</v>
      </c>
      <c r="L280" s="90">
        <f>[1]!srE2StLtr(L$9,$K280)</f>
        <v>577.55999999999995</v>
      </c>
      <c r="M280" s="90">
        <f>[1]!srE2StLtr(M$9,$K280)</f>
        <v>818.46999999999991</v>
      </c>
      <c r="N280" s="90">
        <f>[1]!srE2StLtr(N$9,$K280)</f>
        <v>823.28600000000006</v>
      </c>
      <c r="O280" s="90">
        <f>[1]!srE2StLtr(O$9,$K280)</f>
        <v>954.59400000000005</v>
      </c>
      <c r="P280" s="90">
        <f>[1]!srE2StLtr(P$9,$K280)</f>
        <v>997.63599999999997</v>
      </c>
      <c r="Q280" s="90" t="e">
        <f>[1]!srE2StLtr(Q$9,$K280)</f>
        <v>#VALUE!</v>
      </c>
      <c r="R280" s="90" t="e">
        <f>[1]!srE2StLtr(R$9,$K280)</f>
        <v>#VALUE!</v>
      </c>
      <c r="S280" s="90" t="e">
        <f>[1]!srE2StLtr(S$9,$K280)</f>
        <v>#VALUE!</v>
      </c>
      <c r="T280" s="90" t="e">
        <f>[1]!srE2StLtr(T$9,$K280)</f>
        <v>#VALUE!</v>
      </c>
      <c r="U280" s="91" t="e">
        <f>[1]!srE2StLtr(U$9,$K280)</f>
        <v>#VALUE!</v>
      </c>
    </row>
    <row r="281" spans="11:21">
      <c r="K281" s="26">
        <v>0.8</v>
      </c>
      <c r="L281" s="90">
        <f>[1]!srE2StLtr(L$9,$K281)</f>
        <v>610.49399999999991</v>
      </c>
      <c r="M281" s="90">
        <f>[1]!srE2StLtr(M$9,$K281)</f>
        <v>857.66399999999999</v>
      </c>
      <c r="N281" s="90">
        <f>[1]!srE2StLtr(N$9,$K281)</f>
        <v>870.29200000000003</v>
      </c>
      <c r="O281" s="90">
        <f>[1]!srE2StLtr(O$9,$K281)</f>
        <v>1014.8</v>
      </c>
      <c r="P281" s="90">
        <f>[1]!srE2StLtr(P$9,$K281)</f>
        <v>1060</v>
      </c>
      <c r="Q281" s="90" t="e">
        <f>[1]!srE2StLtr(Q$9,$K281)</f>
        <v>#VALUE!</v>
      </c>
      <c r="R281" s="90" t="e">
        <f>[1]!srE2StLtr(R$9,$K281)</f>
        <v>#VALUE!</v>
      </c>
      <c r="S281" s="90" t="e">
        <f>[1]!srE2StLtr(S$9,$K281)</f>
        <v>#VALUE!</v>
      </c>
      <c r="T281" s="90" t="e">
        <f>[1]!srE2StLtr(T$9,$K281)</f>
        <v>#VALUE!</v>
      </c>
      <c r="U281" s="91" t="e">
        <f>[1]!srE2StLtr(U$9,$K281)</f>
        <v>#VALUE!</v>
      </c>
    </row>
    <row r="282" spans="11:21">
      <c r="K282" s="26">
        <v>1</v>
      </c>
      <c r="L282" s="90">
        <f>[1]!srE2StLtr(L$9,$K282)</f>
        <v>627.87</v>
      </c>
      <c r="M282" s="90">
        <f>[1]!srE2StLtr(M$9,$K282)</f>
        <v>876.21199999999999</v>
      </c>
      <c r="N282" s="90">
        <f>[1]!srE2StLtr(N$9,$K282)</f>
        <v>891.78399999999999</v>
      </c>
      <c r="O282" s="90">
        <f>[1]!srE2StLtr(O$9,$K282)</f>
        <v>1040.5</v>
      </c>
      <c r="P282" s="90">
        <f>[1]!srE2StLtr(P$9,$K282)</f>
        <v>1088.5</v>
      </c>
      <c r="Q282" s="90" t="e">
        <f>[1]!srE2StLtr(Q$9,$K282)</f>
        <v>#VALUE!</v>
      </c>
      <c r="R282" s="90" t="e">
        <f>[1]!srE2StLtr(R$9,$K282)</f>
        <v>#VALUE!</v>
      </c>
      <c r="S282" s="90" t="e">
        <f>[1]!srE2StLtr(S$9,$K282)</f>
        <v>#VALUE!</v>
      </c>
      <c r="T282" s="90" t="e">
        <f>[1]!srE2StLtr(T$9,$K282)</f>
        <v>#VALUE!</v>
      </c>
      <c r="U282" s="91" t="e">
        <f>[1]!srE2StLtr(U$9,$K282)</f>
        <v>#VALUE!</v>
      </c>
    </row>
    <row r="283" spans="11:21">
      <c r="K283" s="26">
        <v>2</v>
      </c>
      <c r="L283" s="90">
        <f>[1]!srE2StLtr(L$9,$K283)</f>
        <v>702.65</v>
      </c>
      <c r="M283" s="90">
        <f>[1]!srE2StLtr(M$9,$K283)</f>
        <v>943.31400000000008</v>
      </c>
      <c r="N283" s="90">
        <f>[1]!srE2StLtr(N$9,$K283)</f>
        <v>961.80559999999991</v>
      </c>
      <c r="O283" s="90">
        <f>[1]!srE2StLtr(O$9,$K283)</f>
        <v>1124.8</v>
      </c>
      <c r="P283" s="90">
        <f>[1]!srE2StLtr(P$9,$K283)</f>
        <v>1177.5999999999999</v>
      </c>
      <c r="Q283" s="90" t="e">
        <f>[1]!srE2StLtr(Q$9,$K283)</f>
        <v>#VALUE!</v>
      </c>
      <c r="R283" s="90" t="e">
        <f>[1]!srE2StLtr(R$9,$K283)</f>
        <v>#VALUE!</v>
      </c>
      <c r="S283" s="90" t="e">
        <f>[1]!srE2StLtr(S$9,$K283)</f>
        <v>#VALUE!</v>
      </c>
      <c r="T283" s="90" t="e">
        <f>[1]!srE2StLtr(T$9,$K283)</f>
        <v>#VALUE!</v>
      </c>
      <c r="U283" s="91" t="e">
        <f>[1]!srE2StLtr(U$9,$K283)</f>
        <v>#VALUE!</v>
      </c>
    </row>
    <row r="284" spans="11:21">
      <c r="K284" s="26">
        <v>3</v>
      </c>
      <c r="L284" s="90">
        <f>[1]!srE2StLtr(L$9,$K284)</f>
        <v>778.38</v>
      </c>
      <c r="M284" s="90">
        <f>[1]!srE2StLtr(M$9,$K284)</f>
        <v>996.58639999999991</v>
      </c>
      <c r="N284" s="90">
        <f>[1]!srE2StLtr(N$9,$K284)</f>
        <v>1008.4</v>
      </c>
      <c r="O284" s="90">
        <f>[1]!srE2StLtr(O$9,$K284)</f>
        <v>1178.5999999999999</v>
      </c>
      <c r="P284" s="90">
        <f>[1]!srE2StLtr(P$9,$K284)</f>
        <v>1236.4000000000001</v>
      </c>
      <c r="Q284" s="90" t="e">
        <f>[1]!srE2StLtr(Q$9,$K284)</f>
        <v>#VALUE!</v>
      </c>
      <c r="R284" s="90" t="e">
        <f>[1]!srE2StLtr(R$9,$K284)</f>
        <v>#VALUE!</v>
      </c>
      <c r="S284" s="90" t="e">
        <f>[1]!srE2StLtr(S$9,$K284)</f>
        <v>#VALUE!</v>
      </c>
      <c r="T284" s="90" t="e">
        <f>[1]!srE2StLtr(T$9,$K284)</f>
        <v>#VALUE!</v>
      </c>
      <c r="U284" s="91" t="e">
        <f>[1]!srE2StLtr(U$9,$K284)</f>
        <v>#VALUE!</v>
      </c>
    </row>
    <row r="285" spans="11:21">
      <c r="K285" s="26">
        <v>5</v>
      </c>
      <c r="L285" s="90">
        <f>[1]!srE2StLtr(L$9,$K285)</f>
        <v>950.48</v>
      </c>
      <c r="M285" s="90">
        <f>[1]!srE2StLtr(M$9,$K285)</f>
        <v>1092</v>
      </c>
      <c r="N285" s="90">
        <f>[1]!srE2StLtr(N$9,$K285)</f>
        <v>1092</v>
      </c>
      <c r="O285" s="90">
        <f>[1]!srE2StLtr(O$9,$K285)</f>
        <v>1271</v>
      </c>
      <c r="P285" s="90">
        <f>[1]!srE2StLtr(P$9,$K285)</f>
        <v>1317</v>
      </c>
      <c r="Q285" s="90" t="e">
        <f>[1]!srE2StLtr(Q$9,$K285)</f>
        <v>#VALUE!</v>
      </c>
      <c r="R285" s="90" t="e">
        <f>[1]!srE2StLtr(R$9,$K285)</f>
        <v>#VALUE!</v>
      </c>
      <c r="S285" s="90" t="e">
        <f>[1]!srE2StLtr(S$9,$K285)</f>
        <v>#VALUE!</v>
      </c>
      <c r="T285" s="90" t="e">
        <f>[1]!srE2StLtr(T$9,$K285)</f>
        <v>#VALUE!</v>
      </c>
      <c r="U285" s="91" t="e">
        <f>[1]!srE2StLtr(U$9,$K285)</f>
        <v>#VALUE!</v>
      </c>
    </row>
    <row r="286" spans="11:21">
      <c r="K286" s="26">
        <v>8</v>
      </c>
      <c r="L286" s="90">
        <f>[1]!srE2StLtr(L$9,$K286)</f>
        <v>1266</v>
      </c>
      <c r="M286" s="90">
        <f>[1]!srE2StLtr(M$9,$K286)</f>
        <v>1233.2</v>
      </c>
      <c r="N286" s="90">
        <f>[1]!srE2StLtr(N$9,$K286)</f>
        <v>1191.2</v>
      </c>
      <c r="O286" s="90">
        <f>[1]!srE2StLtr(O$9,$K286)</f>
        <v>1379.6</v>
      </c>
      <c r="P286" s="90">
        <f>[1]!srE2StLtr(P$9,$K286)</f>
        <v>1425.2</v>
      </c>
      <c r="Q286" s="90" t="e">
        <f>[1]!srE2StLtr(Q$9,$K286)</f>
        <v>#VALUE!</v>
      </c>
      <c r="R286" s="90" t="e">
        <f>[1]!srE2StLtr(R$9,$K286)</f>
        <v>#VALUE!</v>
      </c>
      <c r="S286" s="90" t="e">
        <f>[1]!srE2StLtr(S$9,$K286)</f>
        <v>#VALUE!</v>
      </c>
      <c r="T286" s="90" t="e">
        <f>[1]!srE2StLtr(T$9,$K286)</f>
        <v>#VALUE!</v>
      </c>
      <c r="U286" s="91" t="e">
        <f>[1]!srE2StLtr(U$9,$K286)</f>
        <v>#VALUE!</v>
      </c>
    </row>
    <row r="287" spans="11:21">
      <c r="K287" s="26">
        <v>10</v>
      </c>
      <c r="L287" s="90">
        <f>[1]!srE2StLtr(L$9,$K287)</f>
        <v>1510</v>
      </c>
      <c r="M287" s="90">
        <f>[1]!srE2StLtr(M$9,$K287)</f>
        <v>1338</v>
      </c>
      <c r="N287" s="90">
        <f>[1]!srE2StLtr(N$9,$K287)</f>
        <v>1264</v>
      </c>
      <c r="O287" s="90">
        <f>[1]!srE2StLtr(O$9,$K287)</f>
        <v>1452</v>
      </c>
      <c r="P287" s="90">
        <f>[1]!srE2StLtr(P$9,$K287)</f>
        <v>1495.5</v>
      </c>
      <c r="Q287" s="90" t="e">
        <f>[1]!srE2StLtr(Q$9,$K287)</f>
        <v>#VALUE!</v>
      </c>
      <c r="R287" s="90" t="e">
        <f>[1]!srE2StLtr(R$9,$K287)</f>
        <v>#VALUE!</v>
      </c>
      <c r="S287" s="90" t="e">
        <f>[1]!srE2StLtr(S$9,$K287)</f>
        <v>#VALUE!</v>
      </c>
      <c r="T287" s="90" t="e">
        <f>[1]!srE2StLtr(T$9,$K287)</f>
        <v>#VALUE!</v>
      </c>
      <c r="U287" s="91" t="e">
        <f>[1]!srE2StLtr(U$9,$K287)</f>
        <v>#VALUE!</v>
      </c>
    </row>
    <row r="288" spans="11:21">
      <c r="K288" s="26">
        <v>20</v>
      </c>
      <c r="L288" s="90">
        <f>[1]!srE2StLtr(L$9,$K288)</f>
        <v>3170</v>
      </c>
      <c r="M288" s="90">
        <f>[1]!srE2StLtr(M$9,$K288)</f>
        <v>2000</v>
      </c>
      <c r="N288" s="90">
        <f>[1]!srE2StLtr(N$9,$K288)</f>
        <v>1670.4</v>
      </c>
      <c r="O288" s="90">
        <f>[1]!srE2StLtr(O$9,$K288)</f>
        <v>1834</v>
      </c>
      <c r="P288" s="90">
        <f>[1]!srE2StLtr(P$9,$K288)</f>
        <v>1858</v>
      </c>
      <c r="Q288" s="90" t="e">
        <f>[1]!srE2StLtr(Q$9,$K288)</f>
        <v>#VALUE!</v>
      </c>
      <c r="R288" s="90" t="e">
        <f>[1]!srE2StLtr(R$9,$K288)</f>
        <v>#VALUE!</v>
      </c>
      <c r="S288" s="90" t="e">
        <f>[1]!srE2StLtr(S$9,$K288)</f>
        <v>#VALUE!</v>
      </c>
      <c r="T288" s="90" t="e">
        <f>[1]!srE2StLtr(T$9,$K288)</f>
        <v>#VALUE!</v>
      </c>
      <c r="U288" s="91" t="e">
        <f>[1]!srE2StLtr(U$9,$K288)</f>
        <v>#VALUE!</v>
      </c>
    </row>
    <row r="289" spans="11:21">
      <c r="K289" s="26">
        <v>30</v>
      </c>
      <c r="L289" s="90">
        <f>[1]!srE2StLtr(L$9,$K289)</f>
        <v>5530</v>
      </c>
      <c r="M289" s="90">
        <f>[1]!srE2StLtr(M$9,$K289)</f>
        <v>2956.4</v>
      </c>
      <c r="N289" s="90">
        <f>[1]!srE2StLtr(N$9,$K289)</f>
        <v>2230.7999999999997</v>
      </c>
      <c r="O289" s="90">
        <f>[1]!srE2StLtr(O$9,$K289)</f>
        <v>2281.8000000000002</v>
      </c>
      <c r="P289" s="90">
        <f>[1]!srE2StLtr(P$9,$K289)</f>
        <v>2280.1999999999998</v>
      </c>
      <c r="Q289" s="90" t="e">
        <f>[1]!srE2StLtr(Q$9,$K289)</f>
        <v>#VALUE!</v>
      </c>
      <c r="R289" s="90" t="e">
        <f>[1]!srE2StLtr(R$9,$K289)</f>
        <v>#VALUE!</v>
      </c>
      <c r="S289" s="90" t="e">
        <f>[1]!srE2StLtr(S$9,$K289)</f>
        <v>#VALUE!</v>
      </c>
      <c r="T289" s="90" t="e">
        <f>[1]!srE2StLtr(T$9,$K289)</f>
        <v>#VALUE!</v>
      </c>
      <c r="U289" s="91" t="e">
        <f>[1]!srE2StLtr(U$9,$K289)</f>
        <v>#VALUE!</v>
      </c>
    </row>
    <row r="290" spans="11:21">
      <c r="K290" s="26">
        <v>50</v>
      </c>
      <c r="L290" s="90">
        <f>[1]!srE2StLtr(L$9,$K290)</f>
        <v>11790</v>
      </c>
      <c r="M290" s="90">
        <f>[1]!srE2StLtr(M$9,$K290)</f>
        <v>5526</v>
      </c>
      <c r="N290" s="90">
        <f>[1]!srE2StLtr(N$9,$K290)</f>
        <v>3706</v>
      </c>
      <c r="O290" s="90">
        <f>[1]!srE2StLtr(O$9,$K290)</f>
        <v>3398</v>
      </c>
      <c r="P290" s="90">
        <f>[1]!srE2StLtr(P$9,$K290)</f>
        <v>3326.5</v>
      </c>
      <c r="Q290" s="90" t="e">
        <f>[1]!srE2StLtr(Q$9,$K290)</f>
        <v>#VALUE!</v>
      </c>
      <c r="R290" s="90" t="e">
        <f>[1]!srE2StLtr(R$9,$K290)</f>
        <v>#VALUE!</v>
      </c>
      <c r="S290" s="90" t="e">
        <f>[1]!srE2StLtr(S$9,$K290)</f>
        <v>#VALUE!</v>
      </c>
      <c r="T290" s="90" t="e">
        <f>[1]!srE2StLtr(T$9,$K290)</f>
        <v>#VALUE!</v>
      </c>
      <c r="U290" s="91" t="e">
        <f>[1]!srE2StLtr(U$9,$K290)</f>
        <v>#VALUE!</v>
      </c>
    </row>
    <row r="291" spans="11:21">
      <c r="K291" s="26">
        <v>80</v>
      </c>
      <c r="L291" s="90">
        <f>[1]!srE2StLtr(L$9,$K291)</f>
        <v>24898</v>
      </c>
      <c r="M291" s="90">
        <f>[1]!srE2StLtr(M$9,$K291)</f>
        <v>10788</v>
      </c>
      <c r="N291" s="90">
        <f>[1]!srE2StLtr(N$9,$K291)</f>
        <v>6721.6</v>
      </c>
      <c r="O291" s="90">
        <f>[1]!srE2StLtr(O$9,$K291)</f>
        <v>5590.8</v>
      </c>
      <c r="P291" s="90">
        <f>[1]!srE2StLtr(P$9,$K291)</f>
        <v>5328.8</v>
      </c>
      <c r="Q291" s="90" t="e">
        <f>[1]!srE2StLtr(Q$9,$K291)</f>
        <v>#VALUE!</v>
      </c>
      <c r="R291" s="90" t="e">
        <f>[1]!srE2StLtr(R$9,$K291)</f>
        <v>#VALUE!</v>
      </c>
      <c r="S291" s="90" t="e">
        <f>[1]!srE2StLtr(S$9,$K291)</f>
        <v>#VALUE!</v>
      </c>
      <c r="T291" s="90" t="e">
        <f>[1]!srE2StLtr(T$9,$K291)</f>
        <v>#VALUE!</v>
      </c>
      <c r="U291" s="91" t="e">
        <f>[1]!srE2StLtr(U$9,$K291)</f>
        <v>#VALUE!</v>
      </c>
    </row>
    <row r="292" spans="11:21">
      <c r="K292" s="26">
        <v>100</v>
      </c>
      <c r="L292" s="90">
        <f>[1]!srE2StLtr(L$9,$K292)</f>
        <v>35850</v>
      </c>
      <c r="M292" s="90">
        <f>[1]!srE2StLtr(M$9,$K292)</f>
        <v>15114</v>
      </c>
      <c r="N292" s="90">
        <f>[1]!srE2StLtr(N$9,$K292)</f>
        <v>9172</v>
      </c>
      <c r="O292" s="90">
        <f>[1]!srE2StLtr(O$9,$K292)</f>
        <v>7353</v>
      </c>
      <c r="P292" s="90">
        <f>[1]!srE2StLtr(P$9,$K292)</f>
        <v>6897</v>
      </c>
      <c r="Q292" s="90" t="e">
        <f>[1]!srE2StLtr(Q$9,$K292)</f>
        <v>#VALUE!</v>
      </c>
      <c r="R292" s="90" t="e">
        <f>[1]!srE2StLtr(R$9,$K292)</f>
        <v>#VALUE!</v>
      </c>
      <c r="S292" s="90" t="e">
        <f>[1]!srE2StLtr(S$9,$K292)</f>
        <v>#VALUE!</v>
      </c>
      <c r="T292" s="90" t="e">
        <f>[1]!srE2StLtr(T$9,$K292)</f>
        <v>#VALUE!</v>
      </c>
      <c r="U292" s="91" t="e">
        <f>[1]!srE2StLtr(U$9,$K292)</f>
        <v>#VALUE!</v>
      </c>
    </row>
    <row r="293" spans="11:21">
      <c r="K293" s="26">
        <v>200</v>
      </c>
      <c r="L293" s="90">
        <f>[1]!srE2StLtr(L$9,$K293)</f>
        <v>111670</v>
      </c>
      <c r="M293" s="90">
        <f>[1]!srE2StLtr(M$9,$K293)</f>
        <v>44192</v>
      </c>
      <c r="N293" s="90">
        <f>[1]!srE2StLtr(N$9,$K293)</f>
        <v>25505.999999999996</v>
      </c>
      <c r="O293" s="90">
        <f>[1]!srE2StLtr(O$9,$K293)</f>
        <v>18828.399999999998</v>
      </c>
      <c r="P293" s="90">
        <f>[1]!srE2StLtr(P$9,$K293)</f>
        <v>16962</v>
      </c>
      <c r="Q293" s="90" t="e">
        <f>[1]!srE2StLtr(Q$9,$K293)</f>
        <v>#VALUE!</v>
      </c>
      <c r="R293" s="90" t="e">
        <f>[1]!srE2StLtr(R$9,$K293)</f>
        <v>#VALUE!</v>
      </c>
      <c r="S293" s="90" t="e">
        <f>[1]!srE2StLtr(S$9,$K293)</f>
        <v>#VALUE!</v>
      </c>
      <c r="T293" s="90" t="e">
        <f>[1]!srE2StLtr(T$9,$K293)</f>
        <v>#VALUE!</v>
      </c>
      <c r="U293" s="91" t="e">
        <f>[1]!srE2StLtr(U$9,$K293)</f>
        <v>#VALUE!</v>
      </c>
    </row>
    <row r="294" spans="11:21">
      <c r="K294" s="26">
        <v>300</v>
      </c>
      <c r="L294" s="90">
        <f>[1]!srE2StLtr(L$9,$K294)</f>
        <v>212240</v>
      </c>
      <c r="M294" s="90">
        <f>[1]!srE2StLtr(M$9,$K294)</f>
        <v>82226.800000000017</v>
      </c>
      <c r="N294" s="90">
        <f>[1]!srE2StLtr(N$9,$K294)</f>
        <v>46536.800000000003</v>
      </c>
      <c r="O294" s="90">
        <f>[1]!srE2StLtr(O$9,$K294)</f>
        <v>33325</v>
      </c>
      <c r="P294" s="90">
        <f>[1]!srE2StLtr(P$9,$K294)</f>
        <v>29541.599999999999</v>
      </c>
      <c r="Q294" s="90" t="e">
        <f>[1]!srE2StLtr(Q$9,$K294)</f>
        <v>#VALUE!</v>
      </c>
      <c r="R294" s="90" t="e">
        <f>[1]!srE2StLtr(R$9,$K294)</f>
        <v>#VALUE!</v>
      </c>
      <c r="S294" s="90" t="e">
        <f>[1]!srE2StLtr(S$9,$K294)</f>
        <v>#VALUE!</v>
      </c>
      <c r="T294" s="90" t="e">
        <f>[1]!srE2StLtr(T$9,$K294)</f>
        <v>#VALUE!</v>
      </c>
      <c r="U294" s="91" t="e">
        <f>[1]!srE2StLtr(U$9,$K294)</f>
        <v>#VALUE!</v>
      </c>
    </row>
    <row r="295" spans="11:21">
      <c r="K295" s="26">
        <v>500</v>
      </c>
      <c r="L295" s="90">
        <f>[1]!srE2StLtr(L$9,$K295)</f>
        <v>453570</v>
      </c>
      <c r="M295" s="90">
        <f>[1]!srE2StLtr(M$9,$K295)</f>
        <v>172710</v>
      </c>
      <c r="N295" s="90">
        <f>[1]!srE2StLtr(N$9,$K295)</f>
        <v>96200</v>
      </c>
      <c r="O295" s="90">
        <f>[1]!srE2StLtr(O$9,$K295)</f>
        <v>67106</v>
      </c>
      <c r="P295" s="90">
        <f>[1]!srE2StLtr(P$9,$K295)</f>
        <v>58622</v>
      </c>
      <c r="Q295" s="90" t="e">
        <f>[1]!srE2StLtr(Q$9,$K295)</f>
        <v>#VALUE!</v>
      </c>
      <c r="R295" s="90" t="e">
        <f>[1]!srE2StLtr(R$9,$K295)</f>
        <v>#VALUE!</v>
      </c>
      <c r="S295" s="90" t="e">
        <f>[1]!srE2StLtr(S$9,$K295)</f>
        <v>#VALUE!</v>
      </c>
      <c r="T295" s="90" t="e">
        <f>[1]!srE2StLtr(T$9,$K295)</f>
        <v>#VALUE!</v>
      </c>
      <c r="U295" s="91" t="e">
        <f>[1]!srE2StLtr(U$9,$K295)</f>
        <v>#VALUE!</v>
      </c>
    </row>
    <row r="296" spans="11:21">
      <c r="K296" s="26">
        <v>800</v>
      </c>
      <c r="L296" s="90">
        <f>[1]!srE2StLtr(L$9,$K296)</f>
        <v>853504</v>
      </c>
      <c r="M296" s="90">
        <f>[1]!srE2StLtr(M$9,$K296)</f>
        <v>321428.39999999997</v>
      </c>
      <c r="N296" s="90">
        <f>[1]!srE2StLtr(N$9,$K296)</f>
        <v>177423.19999999998</v>
      </c>
      <c r="O296" s="90">
        <f>[1]!srE2StLtr(O$9,$K296)</f>
        <v>121906.79999999999</v>
      </c>
      <c r="P296" s="90">
        <f>[1]!srE2StLtr(P$9,$K296)</f>
        <v>105582.40000000001</v>
      </c>
      <c r="Q296" s="90" t="e">
        <f>[1]!srE2StLtr(Q$9,$K296)</f>
        <v>#VALUE!</v>
      </c>
      <c r="R296" s="90" t="e">
        <f>[1]!srE2StLtr(R$9,$K296)</f>
        <v>#VALUE!</v>
      </c>
      <c r="S296" s="90" t="e">
        <f>[1]!srE2StLtr(S$9,$K296)</f>
        <v>#VALUE!</v>
      </c>
      <c r="T296" s="90" t="e">
        <f>[1]!srE2StLtr(T$9,$K296)</f>
        <v>#VALUE!</v>
      </c>
      <c r="U296" s="91" t="e">
        <f>[1]!srE2StLtr(U$9,$K296)</f>
        <v>#VALUE!</v>
      </c>
    </row>
    <row r="297" spans="11:21">
      <c r="K297" s="27">
        <v>900</v>
      </c>
      <c r="L297" s="92">
        <f>[1]!srE2StLtr(L$9,$K297)</f>
        <v>988892</v>
      </c>
      <c r="M297" s="92">
        <f>[1]!srE2StLtr(M$9,$K297)</f>
        <v>371447.6</v>
      </c>
      <c r="N297" s="92">
        <f>[1]!srE2StLtr(N$9,$K297)</f>
        <v>204694.39999999999</v>
      </c>
      <c r="O297" s="92">
        <f>[1]!srE2StLtr(O$9,$K297)</f>
        <v>140233.20000000001</v>
      </c>
      <c r="P297" s="92">
        <f>[1]!srE2StLtr(P$9,$K297)</f>
        <v>121276.2</v>
      </c>
      <c r="Q297" s="92" t="e">
        <f>[1]!srE2StLtr(Q$9,$K297)</f>
        <v>#VALUE!</v>
      </c>
      <c r="R297" s="92" t="e">
        <f>[1]!srE2StLtr(R$9,$K297)</f>
        <v>#VALUE!</v>
      </c>
      <c r="S297" s="92" t="e">
        <f>[1]!srE2StLtr(S$9,$K297)</f>
        <v>#VALUE!</v>
      </c>
      <c r="T297" s="92" t="e">
        <f>[1]!srE2StLtr(T$9,$K297)</f>
        <v>#VALUE!</v>
      </c>
      <c r="U297" s="93" t="e">
        <f>[1]!srE2StLtr(U$9,$K297)</f>
        <v>#VALUE!</v>
      </c>
    </row>
  </sheetData>
  <phoneticPr fontId="21"/>
  <pageMargins left="0.62992125984251968" right="0.23622047244094491" top="0.39370078740157483" bottom="0.39370078740157483" header="0.31496062992125984" footer="0.31496062992125984"/>
  <pageSetup paperSize="9" scale="53" fitToHeight="0" orientation="portrait" r:id="rId1"/>
  <headerFooter>
    <oddHeader>&amp;C&amp;F &amp;A</oddHeader>
    <oddFooter>&amp;P / &amp;N ページ</oddFooter>
  </headerFooter>
  <rowBreaks count="2" manualBreakCount="2">
    <brk id="79" max="16383" man="1"/>
    <brk id="180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0">
    <pageSetUpPr fitToPage="1"/>
  </sheetPr>
  <dimension ref="B1:AH146"/>
  <sheetViews>
    <sheetView view="pageBreakPreview" zoomScale="80" zoomScaleNormal="80" zoomScaleSheetLayoutView="80" workbookViewId="0">
      <selection activeCell="P10" sqref="P10"/>
    </sheetView>
  </sheetViews>
  <sheetFormatPr defaultColWidth="9" defaultRowHeight="13"/>
  <cols>
    <col min="1" max="1" width="2.6328125" style="2" customWidth="1"/>
    <col min="2" max="8" width="9" style="2"/>
    <col min="9" max="9" width="9.08984375" style="2" customWidth="1"/>
    <col min="10" max="10" width="2.90625" style="2" customWidth="1"/>
    <col min="11" max="11" width="8.26953125" style="2" customWidth="1"/>
    <col min="12" max="21" width="9.36328125" style="2" customWidth="1"/>
    <col min="22" max="22" width="3" style="2" customWidth="1"/>
    <col min="23" max="16384" width="9" style="2"/>
  </cols>
  <sheetData>
    <row r="1" spans="2:34" ht="9" customHeight="1"/>
    <row r="2" spans="2:34" s="16" customFormat="1" ht="19">
      <c r="B2" s="17" t="str">
        <f>BkTitle1</f>
        <v>SRIMfit_dbg</v>
      </c>
      <c r="F2" s="23" t="str">
        <f>BkTitle2</f>
        <v>AddInマクロ版 : セル内の式 = srFuncName()</v>
      </c>
    </row>
    <row r="3" spans="2:34" ht="9.75" customHeight="1"/>
    <row r="4" spans="2:34" ht="16.5">
      <c r="B4" s="18" t="s">
        <v>107</v>
      </c>
      <c r="K4" s="38"/>
    </row>
    <row r="5" spans="2:34" ht="16.5">
      <c r="B5" s="5"/>
      <c r="E5" s="2" t="s">
        <v>104</v>
      </c>
      <c r="K5" s="39" t="s">
        <v>35</v>
      </c>
      <c r="L5" s="24">
        <v>1</v>
      </c>
      <c r="M5" s="35">
        <v>2</v>
      </c>
      <c r="N5" s="35">
        <v>3</v>
      </c>
      <c r="O5" s="35">
        <v>4</v>
      </c>
      <c r="P5" s="35">
        <v>5</v>
      </c>
      <c r="Q5" s="35">
        <v>6</v>
      </c>
      <c r="R5" s="35">
        <v>7</v>
      </c>
      <c r="S5" s="35">
        <v>8</v>
      </c>
      <c r="T5" s="35">
        <v>9</v>
      </c>
      <c r="U5" s="25">
        <v>10</v>
      </c>
    </row>
    <row r="6" spans="2:34">
      <c r="D6" s="40"/>
      <c r="E6" s="40"/>
      <c r="F6" s="40"/>
      <c r="G6" s="40"/>
      <c r="K6" s="39" t="s">
        <v>36</v>
      </c>
      <c r="L6" s="100" t="s">
        <v>38</v>
      </c>
      <c r="M6" s="101" t="s">
        <v>38</v>
      </c>
      <c r="N6" s="101" t="s">
        <v>38</v>
      </c>
      <c r="O6" s="101" t="s">
        <v>84</v>
      </c>
      <c r="P6" s="101" t="s">
        <v>84</v>
      </c>
      <c r="Q6" s="101" t="s">
        <v>84</v>
      </c>
      <c r="R6" s="101" t="s">
        <v>84</v>
      </c>
      <c r="S6" s="101" t="s">
        <v>85</v>
      </c>
      <c r="T6" s="101"/>
      <c r="U6" s="104"/>
      <c r="V6" s="40"/>
      <c r="W6" s="40"/>
      <c r="X6" s="40"/>
      <c r="AA6" s="40"/>
      <c r="AB6" s="40"/>
      <c r="AC6" s="40"/>
      <c r="AD6" s="40"/>
      <c r="AE6" s="40"/>
      <c r="AF6" s="40"/>
      <c r="AG6" s="40"/>
      <c r="AH6" s="40"/>
    </row>
    <row r="7" spans="2:34">
      <c r="B7" s="2" t="s">
        <v>83</v>
      </c>
      <c r="D7" s="40"/>
      <c r="E7" s="40"/>
      <c r="F7" s="40"/>
      <c r="G7" s="40"/>
      <c r="K7" s="39" t="s">
        <v>87</v>
      </c>
      <c r="L7" s="100" t="s">
        <v>88</v>
      </c>
      <c r="M7" s="101" t="s">
        <v>41</v>
      </c>
      <c r="N7" s="101" t="s">
        <v>89</v>
      </c>
      <c r="O7" s="101" t="s">
        <v>44</v>
      </c>
      <c r="P7" s="101" t="s">
        <v>88</v>
      </c>
      <c r="Q7" s="101" t="s">
        <v>41</v>
      </c>
      <c r="R7" s="101" t="s">
        <v>89</v>
      </c>
      <c r="S7" s="101" t="s">
        <v>44</v>
      </c>
      <c r="T7" s="101"/>
      <c r="U7" s="104"/>
      <c r="V7" s="40"/>
      <c r="W7" s="40"/>
      <c r="X7" s="40"/>
      <c r="AA7" s="40"/>
      <c r="AB7" s="40"/>
      <c r="AC7" s="40"/>
      <c r="AD7" s="40"/>
      <c r="AE7" s="40"/>
      <c r="AF7" s="40"/>
      <c r="AG7" s="40"/>
      <c r="AH7" s="40"/>
    </row>
    <row r="8" spans="2:34">
      <c r="B8" s="2" t="s">
        <v>86</v>
      </c>
      <c r="D8" s="40"/>
      <c r="E8" s="40"/>
      <c r="F8" s="40"/>
      <c r="G8" s="40"/>
      <c r="K8" s="39" t="s">
        <v>45</v>
      </c>
      <c r="L8" s="102" t="s">
        <v>90</v>
      </c>
      <c r="M8" s="105" t="s">
        <v>90</v>
      </c>
      <c r="N8" s="105" t="s">
        <v>90</v>
      </c>
      <c r="O8" s="105" t="s">
        <v>90</v>
      </c>
      <c r="P8" s="105" t="s">
        <v>91</v>
      </c>
      <c r="Q8" s="105" t="s">
        <v>92</v>
      </c>
      <c r="R8" s="105" t="s">
        <v>92</v>
      </c>
      <c r="S8" s="105" t="s">
        <v>92</v>
      </c>
      <c r="T8" s="105"/>
      <c r="U8" s="106"/>
      <c r="V8" s="40"/>
      <c r="W8" s="40"/>
      <c r="X8" s="40"/>
      <c r="AA8" s="40"/>
      <c r="AB8" s="40"/>
      <c r="AC8" s="40"/>
      <c r="AD8" s="40"/>
      <c r="AE8" s="40"/>
      <c r="AF8" s="40"/>
      <c r="AG8" s="40"/>
      <c r="AH8" s="40"/>
    </row>
    <row r="9" spans="2:34" ht="26.5" thickBot="1">
      <c r="K9" s="39" t="s">
        <v>47</v>
      </c>
      <c r="L9" s="52" t="str">
        <f>L6&amp;L7&amp;L8</f>
        <v>srim40Ar_Si</v>
      </c>
      <c r="M9" s="53" t="str">
        <f t="shared" ref="M9:U9" si="0">M6&amp;M7&amp;M8</f>
        <v>srim84Kr_Si</v>
      </c>
      <c r="N9" s="53" t="str">
        <f t="shared" si="0"/>
        <v>srim132Xe_Si</v>
      </c>
      <c r="O9" s="53" t="str">
        <f t="shared" si="0"/>
        <v>srim197Au_Si</v>
      </c>
      <c r="P9" s="53" t="str">
        <f t="shared" si="0"/>
        <v>srim40Ar_Mylar</v>
      </c>
      <c r="Q9" s="53" t="str">
        <f t="shared" si="0"/>
        <v>srim84Kr_Mylar</v>
      </c>
      <c r="R9" s="53" t="str">
        <f t="shared" si="0"/>
        <v>srim132Xe_Mylar</v>
      </c>
      <c r="S9" s="53" t="str">
        <f t="shared" si="0"/>
        <v>srim197Au_Mylar</v>
      </c>
      <c r="T9" s="53" t="str">
        <f t="shared" si="0"/>
        <v/>
      </c>
      <c r="U9" s="94" t="str">
        <f t="shared" si="0"/>
        <v/>
      </c>
    </row>
    <row r="10" spans="2:34" ht="17" thickBot="1">
      <c r="B10" s="113"/>
      <c r="C10" s="114" t="s">
        <v>93</v>
      </c>
      <c r="D10" s="115">
        <v>2</v>
      </c>
      <c r="E10" s="116" t="s">
        <v>94</v>
      </c>
      <c r="K10" s="39" t="s">
        <v>48</v>
      </c>
      <c r="L10" s="54">
        <f>[1]!srInfoIonZ(L$9)</f>
        <v>18</v>
      </c>
      <c r="M10" s="55">
        <f>[1]!srInfoIonZ(M$9)</f>
        <v>36</v>
      </c>
      <c r="N10" s="55">
        <f>[1]!srInfoIonZ(N$9)</f>
        <v>54</v>
      </c>
      <c r="O10" s="55">
        <f>[1]!srInfoIonZ(O$9)</f>
        <v>79</v>
      </c>
      <c r="P10" s="55">
        <f>[1]!srInfoIonZ(P$9)</f>
        <v>18</v>
      </c>
      <c r="Q10" s="55">
        <f>[1]!srInfoIonZ(Q$9)</f>
        <v>36</v>
      </c>
      <c r="R10" s="55">
        <f>[1]!srInfoIonZ(R$9)</f>
        <v>54</v>
      </c>
      <c r="S10" s="55">
        <f>[1]!srInfoIonZ(S$9)</f>
        <v>79</v>
      </c>
      <c r="T10" s="55"/>
      <c r="U10" s="74"/>
    </row>
    <row r="11" spans="2:34">
      <c r="K11" s="39" t="s">
        <v>49</v>
      </c>
      <c r="L11" s="54">
        <f>[1]!srInfoIonA(L$9)</f>
        <v>40</v>
      </c>
      <c r="M11" s="55">
        <f>[1]!srInfoIonA(M$9)</f>
        <v>84</v>
      </c>
      <c r="N11" s="55">
        <f>[1]!srInfoIonA(N$9)</f>
        <v>132</v>
      </c>
      <c r="O11" s="55">
        <f>[1]!srInfoIonA(O$9)</f>
        <v>197</v>
      </c>
      <c r="P11" s="55">
        <f>[1]!srInfoIonA(P$9)</f>
        <v>40</v>
      </c>
      <c r="Q11" s="55">
        <f>[1]!srInfoIonA(Q$9)</f>
        <v>84</v>
      </c>
      <c r="R11" s="55">
        <f>[1]!srInfoIonA(R$9)</f>
        <v>132</v>
      </c>
      <c r="S11" s="55">
        <f>[1]!srInfoIonA(S$9)</f>
        <v>197</v>
      </c>
      <c r="T11" s="55"/>
      <c r="U11" s="74"/>
    </row>
    <row r="12" spans="2:34" ht="13.5" thickBot="1">
      <c r="K12" s="39" t="s">
        <v>50</v>
      </c>
      <c r="L12" s="54" t="str">
        <f>[1]!srInfoTrgName(L$9)</f>
        <v>Si</v>
      </c>
      <c r="M12" s="55" t="str">
        <f>[1]!srInfoTrgName(M$9)</f>
        <v>Si</v>
      </c>
      <c r="N12" s="55" t="str">
        <f>[1]!srInfoTrgName(N$9)</f>
        <v>Si</v>
      </c>
      <c r="O12" s="55" t="str">
        <f>[1]!srInfoTrgName(O$9)</f>
        <v>Si</v>
      </c>
      <c r="P12" s="55" t="str">
        <f>[1]!srInfoTrgName(P$9)</f>
        <v>Mylar</v>
      </c>
      <c r="Q12" s="55" t="str">
        <f>[1]!srInfoTrgName(Q$9)</f>
        <v>Mylar</v>
      </c>
      <c r="R12" s="55" t="str">
        <f>[1]!srInfoTrgName(R$9)</f>
        <v>Mylar</v>
      </c>
      <c r="S12" s="55" t="str">
        <f>[1]!srInfoTrgName(S$9)</f>
        <v>Mylar</v>
      </c>
      <c r="T12" s="55"/>
      <c r="U12" s="74"/>
    </row>
    <row r="13" spans="2:34" ht="33.5" thickBot="1">
      <c r="C13" s="112" t="s">
        <v>95</v>
      </c>
      <c r="D13" s="110" t="str">
        <f>[1]!srLETUNm($D$10)</f>
        <v>keV/um</v>
      </c>
      <c r="E13" s="111"/>
      <c r="K13" s="39"/>
      <c r="L13" s="95" t="str">
        <f>[1]!srInfoTrgNameL(L$9)</f>
        <v>Silicon</v>
      </c>
      <c r="M13" s="75" t="str">
        <f>[1]!srInfoTrgNameL(M$9)</f>
        <v>Silicon</v>
      </c>
      <c r="N13" s="75" t="str">
        <f>[1]!srInfoTrgNameL(N$9)</f>
        <v>Silicon</v>
      </c>
      <c r="O13" s="75" t="str">
        <f>[1]!srInfoTrgNameL(O$9)</f>
        <v>Silicon</v>
      </c>
      <c r="P13" s="75" t="str">
        <f>[1]!srInfoTrgNameL(P$9)</f>
        <v>Mylar, Melinex (ICRU-222)</v>
      </c>
      <c r="Q13" s="75" t="str">
        <f>[1]!srInfoTrgNameL(Q$9)</f>
        <v>Mylar, Melinex (ICRU-222)</v>
      </c>
      <c r="R13" s="75" t="str">
        <f>[1]!srInfoTrgNameL(R$9)</f>
        <v>Mylar, Melinex (ICRU-222)</v>
      </c>
      <c r="S13" s="75" t="str">
        <f>[1]!srInfoTrgNameL(S$9)</f>
        <v>Mylar, Melinex (ICRU-222)</v>
      </c>
      <c r="T13" s="75"/>
      <c r="U13" s="76"/>
    </row>
    <row r="14" spans="2:34">
      <c r="D14" s="2" t="str">
        <f>"dE/dX [ "&amp;$D$13&amp;" ]"</f>
        <v>dE/dX [ keV/um ]</v>
      </c>
      <c r="K14" s="39" t="s">
        <v>52</v>
      </c>
      <c r="L14" s="58">
        <f>[1]!srInfoTrgDens(L$9)</f>
        <v>2.3212000000000002</v>
      </c>
      <c r="M14" s="59">
        <f>[1]!srInfoTrgDens(M$9)</f>
        <v>2.3212000000000002</v>
      </c>
      <c r="N14" s="59">
        <f>[1]!srInfoTrgDens(N$9)</f>
        <v>2.3212000000000002</v>
      </c>
      <c r="O14" s="59">
        <f>[1]!srInfoTrgDens(O$9)</f>
        <v>2.3212000000000002</v>
      </c>
      <c r="P14" s="59">
        <f>[1]!srInfoTrgDens(P$9)</f>
        <v>1.397</v>
      </c>
      <c r="Q14" s="59">
        <f>[1]!srInfoTrgDens(Q$9)</f>
        <v>1.397</v>
      </c>
      <c r="R14" s="59">
        <f>[1]!srInfoTrgDens(R$9)</f>
        <v>1.397</v>
      </c>
      <c r="S14" s="59">
        <f>[1]!srInfoTrgDens(S$9)</f>
        <v>1.397</v>
      </c>
      <c r="T14" s="59"/>
      <c r="U14" s="77"/>
    </row>
    <row r="15" spans="2:34">
      <c r="D15" s="6"/>
      <c r="K15" s="39" t="s">
        <v>54</v>
      </c>
      <c r="L15" s="60">
        <f>[1]!srInfoTrgDensA(L$9)</f>
        <v>4.9770000000000002E+22</v>
      </c>
      <c r="M15" s="61">
        <f>[1]!srInfoTrgDensA(M$9)</f>
        <v>4.9770000000000002E+22</v>
      </c>
      <c r="N15" s="61">
        <f>[1]!srInfoTrgDensA(N$9)</f>
        <v>4.9770000000000002E+22</v>
      </c>
      <c r="O15" s="61">
        <f>[1]!srInfoTrgDensA(O$9)</f>
        <v>4.9770000000000002E+22</v>
      </c>
      <c r="P15" s="61">
        <f>[1]!srInfoTrgDensA(P$9)</f>
        <v>9.6310999999999992E+22</v>
      </c>
      <c r="Q15" s="61">
        <f>[1]!srInfoTrgDensA(Q$9)</f>
        <v>9.6310999999999992E+22</v>
      </c>
      <c r="R15" s="61">
        <f>[1]!srInfoTrgDensA(R$9)</f>
        <v>9.6310999999999992E+22</v>
      </c>
      <c r="S15" s="61">
        <f>[1]!srInfoTrgDensA(S$9)</f>
        <v>9.6310999999999992E+22</v>
      </c>
      <c r="T15" s="61"/>
      <c r="U15" s="78"/>
    </row>
    <row r="16" spans="2:34">
      <c r="K16" s="39" t="s">
        <v>96</v>
      </c>
      <c r="L16" s="62">
        <f>[1]!srInfoBrgC(L$9)</f>
        <v>-6.5699999999999995E-2</v>
      </c>
      <c r="M16" s="63">
        <f>[1]!srInfoBrgC(M$9)</f>
        <v>0</v>
      </c>
      <c r="N16" s="63">
        <f>[1]!srInfoBrgC(N$9)</f>
        <v>0</v>
      </c>
      <c r="O16" s="63">
        <f>[1]!srInfoBrgC(O$9)</f>
        <v>-6.5699999999999995E-2</v>
      </c>
      <c r="P16" s="63">
        <f>[1]!srInfoBrgC(P$9)</f>
        <v>-6.5699999999999995E-2</v>
      </c>
      <c r="Q16" s="63">
        <f>[1]!srInfoBrgC(Q$9)</f>
        <v>-6.5699999999999995E-2</v>
      </c>
      <c r="R16" s="63">
        <f>[1]!srInfoBrgC(R$9)</f>
        <v>-6.5699999999999995E-2</v>
      </c>
      <c r="S16" s="63">
        <f>[1]!srInfoBrgC(S$9)</f>
        <v>-6.5699999999999995E-2</v>
      </c>
      <c r="T16" s="63"/>
      <c r="U16" s="79"/>
    </row>
    <row r="17" spans="9:21">
      <c r="K17" s="39" t="s">
        <v>57</v>
      </c>
      <c r="L17" s="64" t="b">
        <f>[1]!srInfoTgIsGas(L$9)</f>
        <v>0</v>
      </c>
      <c r="M17" s="65" t="b">
        <f>[1]!srInfoTgIsGas(M$9)</f>
        <v>0</v>
      </c>
      <c r="N17" s="65" t="b">
        <f>[1]!srInfoTgIsGas(N$9)</f>
        <v>0</v>
      </c>
      <c r="O17" s="65" t="b">
        <f>[1]!srInfoTgIsGas(O$9)</f>
        <v>0</v>
      </c>
      <c r="P17" s="65" t="b">
        <f>[1]!srInfoTgIsGas(P$9)</f>
        <v>0</v>
      </c>
      <c r="Q17" s="65" t="b">
        <f>[1]!srInfoTgIsGas(Q$9)</f>
        <v>0</v>
      </c>
      <c r="R17" s="65" t="b">
        <f>[1]!srInfoTgIsGas(R$9)</f>
        <v>0</v>
      </c>
      <c r="S17" s="65" t="b">
        <f>[1]!srInfoTgIsGas(S$9)</f>
        <v>0</v>
      </c>
      <c r="T17" s="65"/>
      <c r="U17" s="80"/>
    </row>
    <row r="18" spans="9:21">
      <c r="K18" s="39" t="s">
        <v>97</v>
      </c>
      <c r="L18" s="66">
        <f>[1]!srInfoTrgPtbl(L$9)</f>
        <v>0</v>
      </c>
      <c r="M18" s="67">
        <f>[1]!srInfoTrgPtbl(M$9)</f>
        <v>0</v>
      </c>
      <c r="N18" s="67">
        <f>[1]!srInfoTrgPtbl(N$9)</f>
        <v>0</v>
      </c>
      <c r="O18" s="67">
        <f>[1]!srInfoTrgPtbl(O$9)</f>
        <v>0</v>
      </c>
      <c r="P18" s="67">
        <f>[1]!srInfoTrgPtbl(P$9)</f>
        <v>0</v>
      </c>
      <c r="Q18" s="67">
        <f>[1]!srInfoTrgPtbl(Q$9)</f>
        <v>0</v>
      </c>
      <c r="R18" s="67">
        <f>[1]!srInfoTrgPtbl(R$9)</f>
        <v>0</v>
      </c>
      <c r="S18" s="67">
        <f>[1]!srInfoTrgPtbl(S$9)</f>
        <v>0</v>
      </c>
      <c r="T18" s="67"/>
      <c r="U18" s="81"/>
    </row>
    <row r="19" spans="9:21">
      <c r="K19" s="39" t="s">
        <v>61</v>
      </c>
      <c r="L19" s="66">
        <f>[1]!srInfoTrgTtbl(L$9)</f>
        <v>0</v>
      </c>
      <c r="M19" s="67">
        <f>[1]!srInfoTrgTtbl(M$9)</f>
        <v>0</v>
      </c>
      <c r="N19" s="67">
        <f>[1]!srInfoTrgTtbl(N$9)</f>
        <v>0</v>
      </c>
      <c r="O19" s="67">
        <f>[1]!srInfoTrgTtbl(O$9)</f>
        <v>0</v>
      </c>
      <c r="P19" s="67">
        <f>[1]!srInfoTrgTtbl(P$9)</f>
        <v>0</v>
      </c>
      <c r="Q19" s="67">
        <f>[1]!srInfoTrgTtbl(Q$9)</f>
        <v>0</v>
      </c>
      <c r="R19" s="67">
        <f>[1]!srInfoTrgTtbl(R$9)</f>
        <v>0</v>
      </c>
      <c r="S19" s="67">
        <f>[1]!srInfoTrgTtbl(S$9)</f>
        <v>0</v>
      </c>
      <c r="T19" s="67"/>
      <c r="U19" s="81"/>
    </row>
    <row r="20" spans="9:21">
      <c r="I20" s="39" t="str">
        <f>[1]!srLETUNm(1)</f>
        <v>eV/A</v>
      </c>
      <c r="K20" s="39" t="s">
        <v>98</v>
      </c>
      <c r="L20" s="68">
        <f>[1]!srLETCnvF(L$9,1)</f>
        <v>23.210999999999999</v>
      </c>
      <c r="M20" s="69">
        <f>[1]!srLETCnvF(M$9,1)</f>
        <v>23.210999999999999</v>
      </c>
      <c r="N20" s="69">
        <f>[1]!srLETCnvF(N$9,1)</f>
        <v>23.210999999999999</v>
      </c>
      <c r="O20" s="69">
        <f>[1]!srLETCnvF(O$9,1)</f>
        <v>23.210999999999999</v>
      </c>
      <c r="P20" s="69">
        <f>[1]!srLETCnvF(P$9,1)</f>
        <v>13.97</v>
      </c>
      <c r="Q20" s="69">
        <f>[1]!srLETCnvF(Q$9,1)</f>
        <v>13.97</v>
      </c>
      <c r="R20" s="69">
        <f>[1]!srLETCnvF(R$9,1)</f>
        <v>13.97</v>
      </c>
      <c r="S20" s="69">
        <f>[1]!srLETCnvF(S$9,1)</f>
        <v>13.97</v>
      </c>
      <c r="T20" s="69"/>
      <c r="U20" s="82"/>
    </row>
    <row r="21" spans="9:21">
      <c r="I21" s="39" t="str">
        <f>[1]!srLETUNm(2)</f>
        <v>keV/um</v>
      </c>
      <c r="K21" s="39">
        <v>2</v>
      </c>
      <c r="L21" s="68">
        <f>[1]!srLETCnvF(L$9,2)</f>
        <v>232.11</v>
      </c>
      <c r="M21" s="69">
        <f>[1]!srLETCnvF(M$9,2)</f>
        <v>232.11</v>
      </c>
      <c r="N21" s="69">
        <f>[1]!srLETCnvF(N$9,2)</f>
        <v>232.11</v>
      </c>
      <c r="O21" s="69">
        <f>[1]!srLETCnvF(O$9,2)</f>
        <v>232.11</v>
      </c>
      <c r="P21" s="69">
        <f>[1]!srLETCnvF(P$9,2)</f>
        <v>139.69999999999999</v>
      </c>
      <c r="Q21" s="69">
        <f>[1]!srLETCnvF(Q$9,2)</f>
        <v>139.69999999999999</v>
      </c>
      <c r="R21" s="69">
        <f>[1]!srLETCnvF(R$9,2)</f>
        <v>139.69999999999999</v>
      </c>
      <c r="S21" s="69">
        <f>[1]!srLETCnvF(S$9,2)</f>
        <v>139.69999999999999</v>
      </c>
      <c r="T21" s="69"/>
      <c r="U21" s="82"/>
    </row>
    <row r="22" spans="9:21">
      <c r="I22" s="39" t="str">
        <f>[1]!srLETUNm(3)</f>
        <v>MeV/mm</v>
      </c>
      <c r="K22" s="39">
        <v>3</v>
      </c>
      <c r="L22" s="68">
        <f>[1]!srLETCnvF(L$9,3)</f>
        <v>232.11</v>
      </c>
      <c r="M22" s="69">
        <f>[1]!srLETCnvF(M$9,3)</f>
        <v>232.11</v>
      </c>
      <c r="N22" s="69">
        <f>[1]!srLETCnvF(N$9,3)</f>
        <v>232.11</v>
      </c>
      <c r="O22" s="69">
        <f>[1]!srLETCnvF(O$9,3)</f>
        <v>232.11</v>
      </c>
      <c r="P22" s="69">
        <f>[1]!srLETCnvF(P$9,3)</f>
        <v>139.69999999999999</v>
      </c>
      <c r="Q22" s="69">
        <f>[1]!srLETCnvF(Q$9,3)</f>
        <v>139.69999999999999</v>
      </c>
      <c r="R22" s="69">
        <f>[1]!srLETCnvF(R$9,3)</f>
        <v>139.69999999999999</v>
      </c>
      <c r="S22" s="69">
        <f>[1]!srLETCnvF(S$9,3)</f>
        <v>139.69999999999999</v>
      </c>
      <c r="T22" s="69"/>
      <c r="U22" s="82"/>
    </row>
    <row r="23" spans="9:21">
      <c r="I23" s="39" t="str">
        <f>[1]!srLETUNm(4)</f>
        <v>keV/(ug/cm2)</v>
      </c>
      <c r="K23" s="39">
        <v>4</v>
      </c>
      <c r="L23" s="68">
        <f>[1]!srLETCnvF(L$9,4)</f>
        <v>1</v>
      </c>
      <c r="M23" s="69">
        <f>[1]!srLETCnvF(M$9,4)</f>
        <v>1</v>
      </c>
      <c r="N23" s="69">
        <f>[1]!srLETCnvF(N$9,4)</f>
        <v>1</v>
      </c>
      <c r="O23" s="69">
        <f>[1]!srLETCnvF(O$9,4)</f>
        <v>1</v>
      </c>
      <c r="P23" s="69">
        <f>[1]!srLETCnvF(P$9,4)</f>
        <v>1</v>
      </c>
      <c r="Q23" s="69">
        <f>[1]!srLETCnvF(Q$9,4)</f>
        <v>1</v>
      </c>
      <c r="R23" s="69">
        <f>[1]!srLETCnvF(R$9,4)</f>
        <v>1</v>
      </c>
      <c r="S23" s="69">
        <f>[1]!srLETCnvF(S$9,4)</f>
        <v>1</v>
      </c>
      <c r="T23" s="69"/>
      <c r="U23" s="82"/>
    </row>
    <row r="24" spans="9:21">
      <c r="I24" s="39" t="str">
        <f>[1]!srLETUNm(5)</f>
        <v>MeV/(mg/cm2)</v>
      </c>
      <c r="K24" s="39">
        <v>5</v>
      </c>
      <c r="L24" s="68">
        <f>[1]!srLETCnvF(L$9,5)</f>
        <v>1</v>
      </c>
      <c r="M24" s="69">
        <f>[1]!srLETCnvF(M$9,5)</f>
        <v>1</v>
      </c>
      <c r="N24" s="69">
        <f>[1]!srLETCnvF(N$9,5)</f>
        <v>1</v>
      </c>
      <c r="O24" s="69">
        <f>[1]!srLETCnvF(O$9,5)</f>
        <v>1</v>
      </c>
      <c r="P24" s="69">
        <f>[1]!srLETCnvF(P$9,5)</f>
        <v>1</v>
      </c>
      <c r="Q24" s="69">
        <f>[1]!srLETCnvF(Q$9,5)</f>
        <v>1</v>
      </c>
      <c r="R24" s="69">
        <f>[1]!srLETCnvF(R$9,5)</f>
        <v>1</v>
      </c>
      <c r="S24" s="69">
        <f>[1]!srLETCnvF(S$9,5)</f>
        <v>1</v>
      </c>
      <c r="T24" s="69"/>
      <c r="U24" s="82"/>
    </row>
    <row r="25" spans="9:21">
      <c r="I25" s="39" t="str">
        <f>[1]!srLETUNm(6)</f>
        <v>keV/(mg/cm2)</v>
      </c>
      <c r="K25" s="39">
        <v>6</v>
      </c>
      <c r="L25" s="68">
        <f>[1]!srLETCnvF(L$9,6)</f>
        <v>1000</v>
      </c>
      <c r="M25" s="69">
        <f>[1]!srLETCnvF(M$9,6)</f>
        <v>1000</v>
      </c>
      <c r="N25" s="69">
        <f>[1]!srLETCnvF(N$9,6)</f>
        <v>1000</v>
      </c>
      <c r="O25" s="69">
        <f>[1]!srLETCnvF(O$9,6)</f>
        <v>1000</v>
      </c>
      <c r="P25" s="69">
        <f>[1]!srLETCnvF(P$9,6)</f>
        <v>1000</v>
      </c>
      <c r="Q25" s="69">
        <f>[1]!srLETCnvF(Q$9,6)</f>
        <v>1000</v>
      </c>
      <c r="R25" s="69">
        <f>[1]!srLETCnvF(R$9,6)</f>
        <v>1000</v>
      </c>
      <c r="S25" s="69">
        <f>[1]!srLETCnvF(S$9,6)</f>
        <v>1000</v>
      </c>
      <c r="T25" s="69"/>
      <c r="U25" s="82"/>
    </row>
    <row r="26" spans="9:21">
      <c r="I26" s="39" t="str">
        <f>[1]!srLETUNm(7)</f>
        <v>eV/1E15 atoms/cm2)</v>
      </c>
      <c r="K26" s="39">
        <v>7</v>
      </c>
      <c r="L26" s="68">
        <f>[1]!srLETCnvF(L$9,7)</f>
        <v>46.637</v>
      </c>
      <c r="M26" s="69">
        <f>[1]!srLETCnvF(M$9,7)</f>
        <v>46.637</v>
      </c>
      <c r="N26" s="69">
        <f>[1]!srLETCnvF(N$9,7)</f>
        <v>46.637</v>
      </c>
      <c r="O26" s="69">
        <f>[1]!srLETCnvF(O$9,7)</f>
        <v>46.637</v>
      </c>
      <c r="P26" s="69">
        <f>[1]!srLETCnvF(P$9,7)</f>
        <v>14.505000000000001</v>
      </c>
      <c r="Q26" s="69">
        <f>[1]!srLETCnvF(Q$9,7)</f>
        <v>14.505000000000001</v>
      </c>
      <c r="R26" s="69">
        <f>[1]!srLETCnvF(R$9,7)</f>
        <v>14.505000000000001</v>
      </c>
      <c r="S26" s="69">
        <f>[1]!srLETCnvF(S$9,7)</f>
        <v>14.505000000000001</v>
      </c>
      <c r="T26" s="69"/>
      <c r="U26" s="82"/>
    </row>
    <row r="27" spans="9:21">
      <c r="I27" s="39" t="str">
        <f>[1]!srLETUNm(8)</f>
        <v>L.S.S.</v>
      </c>
      <c r="K27" s="39">
        <v>8</v>
      </c>
      <c r="L27" s="70">
        <f>[1]!srLETCnvF(L$9,8)</f>
        <v>0.13255</v>
      </c>
      <c r="M27" s="71">
        <f>[1]!srLETCnvF(M$9,8)</f>
        <v>5.9652999999999998E-2</v>
      </c>
      <c r="N27" s="71">
        <f>[1]!srLETCnvF(N$9,8)</f>
        <v>3.9635999999999998E-2</v>
      </c>
      <c r="O27" s="71">
        <f>[1]!srLETCnvF(O$9,8)</f>
        <v>2.8021999999999998E-2</v>
      </c>
      <c r="P27" s="71">
        <f>[1]!srLETCnvF(P$9,8)</f>
        <v>7.9140000000000002E-2</v>
      </c>
      <c r="Q27" s="71">
        <f>[1]!srLETCnvF(Q$9,8)</f>
        <v>4.2722000000000003E-2</v>
      </c>
      <c r="R27" s="71">
        <f>[1]!srLETCnvF(R$9,8)</f>
        <v>3.0727999999999998E-2</v>
      </c>
      <c r="S27" s="71">
        <f>[1]!srLETCnvF(S$9,8)</f>
        <v>2.2929999999999999E-2</v>
      </c>
      <c r="T27" s="71"/>
      <c r="U27" s="83"/>
    </row>
    <row r="29" spans="9:21">
      <c r="K29" s="43" t="s">
        <v>72</v>
      </c>
      <c r="L29" s="44">
        <v>1</v>
      </c>
      <c r="M29" s="44">
        <v>2</v>
      </c>
      <c r="N29" s="44">
        <v>3</v>
      </c>
      <c r="O29" s="44">
        <v>4</v>
      </c>
      <c r="P29" s="44">
        <v>5</v>
      </c>
      <c r="Q29" s="44">
        <v>6</v>
      </c>
      <c r="R29" s="44">
        <v>7</v>
      </c>
      <c r="S29" s="44">
        <v>8</v>
      </c>
      <c r="T29" s="44">
        <v>9</v>
      </c>
      <c r="U29" s="45">
        <v>10</v>
      </c>
    </row>
    <row r="30" spans="9:21">
      <c r="K30" s="36" t="s">
        <v>70</v>
      </c>
      <c r="L30" s="49" t="s">
        <v>99</v>
      </c>
      <c r="M30" s="29"/>
      <c r="N30" s="51" t="str">
        <f>"[ "&amp;$D$13&amp;" ]"</f>
        <v>[ keV/um ]</v>
      </c>
      <c r="O30" s="29"/>
      <c r="P30" s="29"/>
      <c r="Q30" s="50"/>
      <c r="R30" s="29"/>
      <c r="S30" s="29"/>
      <c r="T30" s="29"/>
      <c r="U30" s="37"/>
    </row>
    <row r="31" spans="9:21">
      <c r="K31" s="26">
        <v>1E-4</v>
      </c>
      <c r="L31" s="96">
        <f>[1]!srE2LETt(L$9,$K31,$D$10)</f>
        <v>532.18180800000005</v>
      </c>
      <c r="M31" s="96">
        <f>[1]!srE2LETt(M$9,$K31,$D$10)</f>
        <v>1039.1379012000002</v>
      </c>
      <c r="N31" s="96">
        <f>[1]!srE2LETt(N$9,$K31,$D$10)</f>
        <v>1441.0085130000002</v>
      </c>
      <c r="O31" s="96">
        <f>[1]!srE2LETt(O$9,$K31,$D$10)</f>
        <v>1932.8089837500002</v>
      </c>
      <c r="P31" s="96">
        <f>[1]!srE2LETt(P$9,$K31,$D$10)</f>
        <v>515.91210000000001</v>
      </c>
      <c r="Q31" s="96">
        <f>[1]!srE2LETt(Q$9,$K31,$D$10)</f>
        <v>878.64594399999987</v>
      </c>
      <c r="R31" s="96">
        <f>[1]!srE2LETt(R$9,$K31,$D$10)</f>
        <v>1147.895342</v>
      </c>
      <c r="S31" s="96">
        <f>[1]!srE2LETt(S$9,$K31,$D$10)</f>
        <v>1501.5654500000001</v>
      </c>
      <c r="T31" s="96" t="e">
        <f>[1]!srE2LETt(T$9,$K31,$D$10)</f>
        <v>#VALUE!</v>
      </c>
      <c r="U31" s="97" t="e">
        <f>[1]!srE2LETt(U$9,$K31,$D$10)</f>
        <v>#VALUE!</v>
      </c>
    </row>
    <row r="32" spans="9:21">
      <c r="K32" s="26">
        <v>2.0000000000000001E-4</v>
      </c>
      <c r="L32" s="96">
        <f>[1]!srE2LETt(L$9,$K32,$D$10)</f>
        <v>626.25599100000011</v>
      </c>
      <c r="M32" s="96">
        <f>[1]!srE2LETt(M$9,$K32,$D$10)</f>
        <v>1257.038127</v>
      </c>
      <c r="N32" s="96">
        <f>[1]!srE2LETt(N$9,$K32,$D$10)</f>
        <v>1778.9922399600002</v>
      </c>
      <c r="O32" s="96">
        <f>[1]!srE2LETt(O$9,$K32,$D$10)</f>
        <v>2449.085454</v>
      </c>
      <c r="P32" s="96">
        <f>[1]!srE2LETt(P$9,$K32,$D$10)</f>
        <v>595.28963999999985</v>
      </c>
      <c r="Q32" s="96">
        <f>[1]!srE2LETt(Q$9,$K32,$D$10)</f>
        <v>1052.5668559999999</v>
      </c>
      <c r="R32" s="96">
        <f>[1]!srE2LETt(R$9,$K32,$D$10)</f>
        <v>1408.9124983999995</v>
      </c>
      <c r="S32" s="96">
        <f>[1]!srE2LETt(S$9,$K32,$D$10)</f>
        <v>1899.4282559999997</v>
      </c>
      <c r="T32" s="96" t="e">
        <f>[1]!srE2LETt(T$9,$K32,$D$10)</f>
        <v>#VALUE!</v>
      </c>
      <c r="U32" s="97" t="e">
        <f>[1]!srE2LETt(U$9,$K32,$D$10)</f>
        <v>#VALUE!</v>
      </c>
    </row>
    <row r="33" spans="11:21">
      <c r="K33" s="26">
        <v>2.9999999999999997E-4</v>
      </c>
      <c r="L33" s="96">
        <f>[1]!srE2LETt(L$9,$K33,$D$10)</f>
        <v>675.30083400000012</v>
      </c>
      <c r="M33" s="96">
        <f>[1]!srE2LETt(M$9,$K33,$D$10)</f>
        <v>1376.7781053599999</v>
      </c>
      <c r="N33" s="96">
        <f>[1]!srE2LETt(N$9,$K33,$D$10)</f>
        <v>1973.90243448</v>
      </c>
      <c r="O33" s="96">
        <f>[1]!srE2LETt(O$9,$K33,$D$10)</f>
        <v>2763.6037884000002</v>
      </c>
      <c r="P33" s="96">
        <f>[1]!srE2LETt(P$9,$K33,$D$10)</f>
        <v>633.90272000000004</v>
      </c>
      <c r="Q33" s="96">
        <f>[1]!srE2LETt(Q$9,$K33,$D$10)</f>
        <v>1145.9367479999999</v>
      </c>
      <c r="R33" s="96">
        <f>[1]!srE2LETt(R$9,$K33,$D$10)</f>
        <v>1558.414968</v>
      </c>
      <c r="S33" s="96">
        <f>[1]!srE2LETt(S$9,$K33,$D$10)</f>
        <v>2143.0929959999999</v>
      </c>
      <c r="T33" s="96" t="e">
        <f>[1]!srE2LETt(T$9,$K33,$D$10)</f>
        <v>#VALUE!</v>
      </c>
      <c r="U33" s="97" t="e">
        <f>[1]!srE2LETt(U$9,$K33,$D$10)</f>
        <v>#VALUE!</v>
      </c>
    </row>
    <row r="34" spans="11:21">
      <c r="K34" s="26">
        <v>5.0000000000000001E-4</v>
      </c>
      <c r="L34" s="96">
        <f>[1]!srE2LETt(L$9,$K34,$D$10)</f>
        <v>726.71319900000003</v>
      </c>
      <c r="M34" s="96">
        <f>[1]!srE2LETt(M$9,$K34,$D$10)</f>
        <v>1509.0121008000001</v>
      </c>
      <c r="N34" s="96">
        <f>[1]!srE2LETt(N$9,$K34,$D$10)</f>
        <v>2200.913442</v>
      </c>
      <c r="O34" s="96">
        <f>[1]!srE2LETt(O$9,$K34,$D$10)</f>
        <v>3153.5160930000002</v>
      </c>
      <c r="P34" s="96">
        <f>[1]!srE2LETt(P$9,$K34,$D$10)</f>
        <v>671.39819999999997</v>
      </c>
      <c r="Q34" s="96">
        <f>[1]!srE2LETt(Q$9,$K34,$D$10)</f>
        <v>1246.8783799999999</v>
      </c>
      <c r="R34" s="96">
        <f>[1]!srE2LETt(R$9,$K34,$D$10)</f>
        <v>1731.2741599999997</v>
      </c>
      <c r="S34" s="96">
        <f>[1]!srE2LETt(S$9,$K34,$D$10)</f>
        <v>2448.6406449999999</v>
      </c>
      <c r="T34" s="96" t="e">
        <f>[1]!srE2LETt(T$9,$K34,$D$10)</f>
        <v>#VALUE!</v>
      </c>
      <c r="U34" s="97" t="e">
        <f>[1]!srE2LETt(U$9,$K34,$D$10)</f>
        <v>#VALUE!</v>
      </c>
    </row>
    <row r="35" spans="11:21">
      <c r="K35" s="26">
        <v>8.0000000000000004E-4</v>
      </c>
      <c r="L35" s="96">
        <f>[1]!srE2LETt(L$9,$K35,$D$10)</f>
        <v>761.13511200000005</v>
      </c>
      <c r="M35" s="96">
        <f>[1]!srE2LETt(M$9,$K35,$D$10)</f>
        <v>1604.9849436000002</v>
      </c>
      <c r="N35" s="96">
        <f>[1]!srE2LETt(N$9,$K35,$D$10)</f>
        <v>2377.3356108000003</v>
      </c>
      <c r="O35" s="96">
        <f>[1]!srE2LETt(O$9,$K35,$D$10)</f>
        <v>3491.9463995999999</v>
      </c>
      <c r="P35" s="96">
        <f>[1]!srE2LETt(P$9,$K35,$D$10)</f>
        <v>693.44286</v>
      </c>
      <c r="Q35" s="96">
        <f>[1]!srE2LETt(Q$9,$K35,$D$10)</f>
        <v>1317.2536519999999</v>
      </c>
      <c r="R35" s="96">
        <f>[1]!srE2LETt(R$9,$K35,$D$10)</f>
        <v>1864.4138479999999</v>
      </c>
      <c r="S35" s="96">
        <f>[1]!srE2LETt(S$9,$K35,$D$10)</f>
        <v>2717.5226319999997</v>
      </c>
      <c r="T35" s="96" t="e">
        <f>[1]!srE2LETt(T$9,$K35,$D$10)</f>
        <v>#VALUE!</v>
      </c>
      <c r="U35" s="97" t="e">
        <f>[1]!srE2LETt(U$9,$K35,$D$10)</f>
        <v>#VALUE!</v>
      </c>
    </row>
    <row r="36" spans="11:21">
      <c r="K36" s="26">
        <v>1E-3</v>
      </c>
      <c r="L36" s="96">
        <f>[1]!srE2LETt(L$9,$K36,$D$10)</f>
        <v>773.15841</v>
      </c>
      <c r="M36" s="96">
        <f>[1]!srE2LETt(M$9,$K36,$D$10)</f>
        <v>1638.7430220000003</v>
      </c>
      <c r="N36" s="96">
        <f>[1]!srE2LETt(N$9,$K36,$D$10)</f>
        <v>2446.90362</v>
      </c>
      <c r="O36" s="96">
        <f>[1]!srE2LETt(O$9,$K36,$D$10)</f>
        <v>3639.2410845000004</v>
      </c>
      <c r="P36" s="96">
        <f>[1]!srE2LETt(P$9,$K36,$D$10)</f>
        <v>700.31609999999989</v>
      </c>
      <c r="Q36" s="96">
        <f>[1]!srE2LETt(Q$9,$K36,$D$10)</f>
        <v>1341.20382</v>
      </c>
      <c r="R36" s="96">
        <f>[1]!srE2LETt(R$9,$K36,$D$10)</f>
        <v>1916.34872</v>
      </c>
      <c r="S36" s="96">
        <f>[1]!srE2LETt(S$9,$K36,$D$10)</f>
        <v>2837.6492649999996</v>
      </c>
      <c r="T36" s="96" t="e">
        <f>[1]!srE2LETt(T$9,$K36,$D$10)</f>
        <v>#VALUE!</v>
      </c>
      <c r="U36" s="97" t="e">
        <f>[1]!srE2LETt(U$9,$K36,$D$10)</f>
        <v>#VALUE!</v>
      </c>
    </row>
    <row r="37" spans="11:21">
      <c r="K37" s="26">
        <v>2E-3</v>
      </c>
      <c r="L37" s="96">
        <f>[1]!srE2LETt(L$9,$K37,$D$10)</f>
        <v>797.52996000000007</v>
      </c>
      <c r="M37" s="96">
        <f>[1]!srE2LETt(M$9,$K37,$D$10)</f>
        <v>1688.5538280000001</v>
      </c>
      <c r="N37" s="96">
        <f>[1]!srE2LETt(N$9,$K37,$D$10)</f>
        <v>2588.2771788</v>
      </c>
      <c r="O37" s="96">
        <f>[1]!srE2LETt(O$9,$K37,$D$10)</f>
        <v>4031.1750671999998</v>
      </c>
      <c r="P37" s="96">
        <f>[1]!srE2LETt(P$9,$K37,$D$10)</f>
        <v>714.28609999999992</v>
      </c>
      <c r="Q37" s="96">
        <f>[1]!srE2LETt(Q$9,$K37,$D$10)</f>
        <v>1370.51288</v>
      </c>
      <c r="R37" s="96">
        <f>[1]!srE2LETt(R$9,$K37,$D$10)</f>
        <v>2019.2461519999997</v>
      </c>
      <c r="S37" s="96">
        <f>[1]!srE2LETt(S$9,$K37,$D$10)</f>
        <v>3167.7422039999997</v>
      </c>
      <c r="T37" s="96" t="e">
        <f>[1]!srE2LETt(T$9,$K37,$D$10)</f>
        <v>#VALUE!</v>
      </c>
      <c r="U37" s="97" t="e">
        <f>[1]!srE2LETt(U$9,$K37,$D$10)</f>
        <v>#VALUE!</v>
      </c>
    </row>
    <row r="38" spans="11:21">
      <c r="K38" s="26">
        <v>3.0000000000000001E-3</v>
      </c>
      <c r="L38" s="96">
        <f>[1]!srE2LETt(L$9,$K38,$D$10)</f>
        <v>843.48774000000014</v>
      </c>
      <c r="M38" s="96">
        <f>[1]!srE2LETt(M$9,$K38,$D$10)</f>
        <v>1542.0552804000001</v>
      </c>
      <c r="N38" s="96">
        <f>[1]!srE2LETt(N$9,$K38,$D$10)</f>
        <v>2632.3966476000001</v>
      </c>
      <c r="O38" s="96">
        <f>[1]!srE2LETt(O$9,$K38,$D$10)</f>
        <v>4362.809193000001</v>
      </c>
      <c r="P38" s="96">
        <f>[1]!srE2LETt(P$9,$K38,$D$10)</f>
        <v>710.23479999999984</v>
      </c>
      <c r="Q38" s="96">
        <f>[1]!srE2LETt(Q$9,$K38,$D$10)</f>
        <v>1198.5477679999999</v>
      </c>
      <c r="R38" s="96">
        <f>[1]!srE2LETt(R$9,$K38,$D$10)</f>
        <v>1997.0729679999997</v>
      </c>
      <c r="S38" s="96">
        <f>[1]!srE2LETt(S$9,$K38,$D$10)</f>
        <v>3340.8752079999995</v>
      </c>
      <c r="T38" s="96" t="e">
        <f>[1]!srE2LETt(T$9,$K38,$D$10)</f>
        <v>#VALUE!</v>
      </c>
      <c r="U38" s="97" t="e">
        <f>[1]!srE2LETt(U$9,$K38,$D$10)</f>
        <v>#VALUE!</v>
      </c>
    </row>
    <row r="39" spans="11:21">
      <c r="K39" s="26">
        <v>5.0000000000000001E-3</v>
      </c>
      <c r="L39" s="96">
        <f>[1]!srE2LETt(L$9,$K39,$D$10)</f>
        <v>844.88040000000012</v>
      </c>
      <c r="M39" s="96">
        <f>[1]!srE2LETt(M$9,$K39,$D$10)</f>
        <v>1521.3882060000001</v>
      </c>
      <c r="N39" s="96">
        <f>[1]!srE2LETt(N$9,$K39,$D$10)</f>
        <v>2571.3145800000002</v>
      </c>
      <c r="O39" s="96">
        <f>[1]!srE2LETt(O$9,$K39,$D$10)</f>
        <v>4398.3684450000001</v>
      </c>
      <c r="P39" s="96">
        <f>[1]!srE2LETt(P$9,$K39,$D$10)</f>
        <v>708.8377999999999</v>
      </c>
      <c r="Q39" s="96">
        <f>[1]!srE2LETt(Q$9,$K39,$D$10)</f>
        <v>1176.1063599999998</v>
      </c>
      <c r="R39" s="96">
        <f>[1]!srE2LETt(R$9,$K39,$D$10)</f>
        <v>1946.0209999999997</v>
      </c>
      <c r="S39" s="96">
        <f>[1]!srE2LETt(S$9,$K39,$D$10)</f>
        <v>3384.5398399999999</v>
      </c>
      <c r="T39" s="96" t="e">
        <f>[1]!srE2LETt(T$9,$K39,$D$10)</f>
        <v>#VALUE!</v>
      </c>
      <c r="U39" s="97" t="e">
        <f>[1]!srE2LETt(U$9,$K39,$D$10)</f>
        <v>#VALUE!</v>
      </c>
    </row>
    <row r="40" spans="11:21">
      <c r="K40" s="26">
        <v>8.0000000000000002E-3</v>
      </c>
      <c r="L40" s="96">
        <f>[1]!srE2LETt(L$9,$K40,$D$10)</f>
        <v>847.108656</v>
      </c>
      <c r="M40" s="96">
        <f>[1]!srE2LETt(M$9,$K40,$D$10)</f>
        <v>1487.1102011999999</v>
      </c>
      <c r="N40" s="96">
        <f>[1]!srE2LETt(N$9,$K40,$D$10)</f>
        <v>2482.6578444000002</v>
      </c>
      <c r="O40" s="96">
        <f>[1]!srE2LETt(O$9,$K40,$D$10)</f>
        <v>4305.8354724000001</v>
      </c>
      <c r="P40" s="96">
        <f>[1]!srE2LETt(P$9,$K40,$D$10)</f>
        <v>719.00795999999991</v>
      </c>
      <c r="Q40" s="96">
        <f>[1]!srE2LETt(Q$9,$K40,$D$10)</f>
        <v>1156.10132</v>
      </c>
      <c r="R40" s="96">
        <f>[1]!srE2LETt(R$9,$K40,$D$10)</f>
        <v>1891.9012199999995</v>
      </c>
      <c r="S40" s="96">
        <f>[1]!srE2LETt(S$9,$K40,$D$10)</f>
        <v>3357.2703999999999</v>
      </c>
      <c r="T40" s="96" t="e">
        <f>[1]!srE2LETt(T$9,$K40,$D$10)</f>
        <v>#VALUE!</v>
      </c>
      <c r="U40" s="97" t="e">
        <f>[1]!srE2LETt(U$9,$K40,$D$10)</f>
        <v>#VALUE!</v>
      </c>
    </row>
    <row r="41" spans="11:21">
      <c r="K41" s="26">
        <v>0.01</v>
      </c>
      <c r="L41" s="96">
        <f>[1]!srE2LETt(L$9,$K41,$D$10)</f>
        <v>862.98498000000006</v>
      </c>
      <c r="M41" s="96">
        <f>[1]!srE2LETt(M$9,$K41,$D$10)</f>
        <v>1468.0957500000002</v>
      </c>
      <c r="N41" s="96">
        <f>[1]!srE2LETt(N$9,$K41,$D$10)</f>
        <v>2456.0487540000004</v>
      </c>
      <c r="O41" s="96">
        <f>[1]!srE2LETt(O$9,$K41,$D$10)</f>
        <v>4252.9979520000006</v>
      </c>
      <c r="P41" s="96">
        <f>[1]!srE2LETt(P$9,$K41,$D$10)</f>
        <v>733.00589999999988</v>
      </c>
      <c r="Q41" s="96">
        <f>[1]!srE2LETt(Q$9,$K41,$D$10)</f>
        <v>1141.7401600000001</v>
      </c>
      <c r="R41" s="96">
        <f>[1]!srE2LETt(R$9,$K41,$D$10)</f>
        <v>1875.16516</v>
      </c>
      <c r="S41" s="96">
        <f>[1]!srE2LETt(S$9,$K41,$D$10)</f>
        <v>3328.56205</v>
      </c>
      <c r="T41" s="96" t="e">
        <f>[1]!srE2LETt(T$9,$K41,$D$10)</f>
        <v>#VALUE!</v>
      </c>
      <c r="U41" s="97" t="e">
        <f>[1]!srE2LETt(U$9,$K41,$D$10)</f>
        <v>#VALUE!</v>
      </c>
    </row>
    <row r="42" spans="11:21">
      <c r="K42" s="26">
        <v>0.02</v>
      </c>
      <c r="L42" s="96">
        <f>[1]!srE2LETt(L$9,$K42,$D$10)</f>
        <v>1032.5645460000001</v>
      </c>
      <c r="M42" s="96">
        <f>[1]!srE2LETt(M$9,$K42,$D$10)</f>
        <v>1564.18929</v>
      </c>
      <c r="N42" s="96">
        <f>[1]!srE2LETt(N$9,$K42,$D$10)</f>
        <v>2572.2244512000002</v>
      </c>
      <c r="O42" s="96">
        <f>[1]!srE2LETt(O$9,$K42,$D$10)</f>
        <v>4112.2278791999997</v>
      </c>
      <c r="P42" s="96">
        <f>[1]!srE2LETt(P$9,$K42,$D$10)</f>
        <v>832.54214999999999</v>
      </c>
      <c r="Q42" s="96">
        <f>[1]!srE2LETt(Q$9,$K42,$D$10)</f>
        <v>1173.70352</v>
      </c>
      <c r="R42" s="96">
        <f>[1]!srE2LETt(R$9,$K42,$D$10)</f>
        <v>1909.9336959999998</v>
      </c>
      <c r="S42" s="96">
        <f>[1]!srE2LETt(S$9,$K42,$D$10)</f>
        <v>3141.8865279999995</v>
      </c>
      <c r="T42" s="96" t="e">
        <f>[1]!srE2LETt(T$9,$K42,$D$10)</f>
        <v>#VALUE!</v>
      </c>
      <c r="U42" s="97" t="e">
        <f>[1]!srE2LETt(U$9,$K42,$D$10)</f>
        <v>#VALUE!</v>
      </c>
    </row>
    <row r="43" spans="11:21">
      <c r="K43" s="26">
        <v>0.03</v>
      </c>
      <c r="L43" s="96">
        <f>[1]!srE2LETt(L$9,$K43,$D$10)</f>
        <v>1231.065018</v>
      </c>
      <c r="M43" s="96">
        <f>[1]!srE2LETt(M$9,$K43,$D$10)</f>
        <v>1816.2793188000001</v>
      </c>
      <c r="N43" s="96">
        <f>[1]!srE2LETt(N$9,$K43,$D$10)</f>
        <v>2825.9671032000006</v>
      </c>
      <c r="O43" s="96">
        <f>[1]!srE2LETt(O$9,$K43,$D$10)</f>
        <v>4025.3816016000001</v>
      </c>
      <c r="P43" s="96">
        <f>[1]!srE2LETt(P$9,$K43,$D$10)</f>
        <v>948.00419999999997</v>
      </c>
      <c r="Q43" s="96">
        <f>[1]!srE2LETt(Q$9,$K43,$D$10)</f>
        <v>1312.3362120000002</v>
      </c>
      <c r="R43" s="96">
        <f>[1]!srE2LETt(R$9,$K43,$D$10)</f>
        <v>2031.6235719999997</v>
      </c>
      <c r="S43" s="96">
        <f>[1]!srE2LETt(S$9,$K43,$D$10)</f>
        <v>2995.9223799999995</v>
      </c>
      <c r="T43" s="96" t="e">
        <f>[1]!srE2LETt(T$9,$K43,$D$10)</f>
        <v>#VALUE!</v>
      </c>
      <c r="U43" s="97" t="e">
        <f>[1]!srE2LETt(U$9,$K43,$D$10)</f>
        <v>#VALUE!</v>
      </c>
    </row>
    <row r="44" spans="11:21">
      <c r="K44" s="26">
        <v>0.05</v>
      </c>
      <c r="L44" s="96">
        <f>[1]!srE2LETt(L$9,$K44,$D$10)</f>
        <v>1564.88562</v>
      </c>
      <c r="M44" s="96">
        <f>[1]!srE2LETt(M$9,$K44,$D$10)</f>
        <v>2339.0188920000005</v>
      </c>
      <c r="N44" s="96">
        <f>[1]!srE2LETt(N$9,$K44,$D$10)</f>
        <v>3335.6528100000005</v>
      </c>
      <c r="O44" s="96">
        <f>[1]!srE2LETt(O$9,$K44,$D$10)</f>
        <v>3901.2236414999998</v>
      </c>
      <c r="P44" s="96">
        <f>[1]!srE2LETt(P$9,$K44,$D$10)</f>
        <v>1161.3819799999999</v>
      </c>
      <c r="Q44" s="96">
        <f>[1]!srE2LETt(Q$9,$K44,$D$10)</f>
        <v>1632.4783199999999</v>
      </c>
      <c r="R44" s="96">
        <f>[1]!srE2LETt(R$9,$K44,$D$10)</f>
        <v>2324.3565399999998</v>
      </c>
      <c r="S44" s="96">
        <f>[1]!srE2LETt(S$9,$K44,$D$10)</f>
        <v>2840.8064850000001</v>
      </c>
      <c r="T44" s="96" t="e">
        <f>[1]!srE2LETt(T$9,$K44,$D$10)</f>
        <v>#VALUE!</v>
      </c>
      <c r="U44" s="97" t="e">
        <f>[1]!srE2LETt(U$9,$K44,$D$10)</f>
        <v>#VALUE!</v>
      </c>
    </row>
    <row r="45" spans="11:21">
      <c r="K45" s="26">
        <v>0.08</v>
      </c>
      <c r="L45" s="96">
        <f>[1]!srE2LETt(L$9,$K45,$D$10)</f>
        <v>1934.5068684000003</v>
      </c>
      <c r="M45" s="96">
        <f>[1]!srE2LETt(M$9,$K45,$D$10)</f>
        <v>2968.3248084000002</v>
      </c>
      <c r="N45" s="96">
        <f>[1]!srE2LETt(N$9,$K45,$D$10)</f>
        <v>4000.9172076000009</v>
      </c>
      <c r="O45" s="96">
        <f>[1]!srE2LETt(O$9,$K45,$D$10)</f>
        <v>3975.3572543999994</v>
      </c>
      <c r="P45" s="96">
        <f>[1]!srE2LETt(P$9,$K45,$D$10)</f>
        <v>1459.2531139999999</v>
      </c>
      <c r="Q45" s="96">
        <f>[1]!srE2LETt(Q$9,$K45,$D$10)</f>
        <v>2101.87032</v>
      </c>
      <c r="R45" s="96">
        <f>[1]!srE2LETt(R$9,$K45,$D$10)</f>
        <v>2827.2933039999998</v>
      </c>
      <c r="S45" s="96">
        <f>[1]!srE2LETt(S$9,$K45,$D$10)</f>
        <v>2946.317704</v>
      </c>
      <c r="T45" s="96" t="e">
        <f>[1]!srE2LETt(T$9,$K45,$D$10)</f>
        <v>#VALUE!</v>
      </c>
      <c r="U45" s="97" t="e">
        <f>[1]!srE2LETt(U$9,$K45,$D$10)</f>
        <v>#VALUE!</v>
      </c>
    </row>
    <row r="46" spans="11:21">
      <c r="K46" s="26">
        <v>0.1</v>
      </c>
      <c r="L46" s="96">
        <f>[1]!srE2LETt(L$9,$K46,$D$10)</f>
        <v>2135.6441100000002</v>
      </c>
      <c r="M46" s="96">
        <f>[1]!srE2LETt(M$9,$K46,$D$10)</f>
        <v>3320.4681738000004</v>
      </c>
      <c r="N46" s="96">
        <f>[1]!srE2LETt(N$9,$K46,$D$10)</f>
        <v>4410.5542200000009</v>
      </c>
      <c r="O46" s="96">
        <f>[1]!srE2LETt(O$9,$K46,$D$10)</f>
        <v>4205.6823285</v>
      </c>
      <c r="P46" s="96">
        <f>[1]!srE2LETt(P$9,$K46,$D$10)</f>
        <v>1656.9397900000001</v>
      </c>
      <c r="Q46" s="96">
        <f>[1]!srE2LETt(Q$9,$K46,$D$10)</f>
        <v>2416.6814759999997</v>
      </c>
      <c r="R46" s="96">
        <f>[1]!srE2LETt(R$9,$K46,$D$10)</f>
        <v>3203.1254200000003</v>
      </c>
      <c r="S46" s="96">
        <f>[1]!srE2LETt(S$9,$K46,$D$10)</f>
        <v>3203.5095949999995</v>
      </c>
      <c r="T46" s="96" t="e">
        <f>[1]!srE2LETt(T$9,$K46,$D$10)</f>
        <v>#VALUE!</v>
      </c>
      <c r="U46" s="97" t="e">
        <f>[1]!srE2LETt(U$9,$K46,$D$10)</f>
        <v>#VALUE!</v>
      </c>
    </row>
    <row r="47" spans="11:21">
      <c r="K47" s="26">
        <v>0.2</v>
      </c>
      <c r="L47" s="96">
        <f>[1]!srE2LETt(L$9,$K47,$D$10)</f>
        <v>2885.3129880000001</v>
      </c>
      <c r="M47" s="96">
        <f>[1]!srE2LETt(M$9,$K47,$D$10)</f>
        <v>4743.0517950000003</v>
      </c>
      <c r="N47" s="96">
        <f>[1]!srE2LETt(N$9,$K47,$D$10)</f>
        <v>6228.2819052000004</v>
      </c>
      <c r="O47" s="96">
        <f>[1]!srE2LETt(O$9,$K47,$D$10)</f>
        <v>6243.3783396000008</v>
      </c>
      <c r="P47" s="96">
        <f>[1]!srE2LETt(P$9,$K47,$D$10)</f>
        <v>2555.1828499999997</v>
      </c>
      <c r="Q47" s="96">
        <f>[1]!srE2LETt(Q$9,$K47,$D$10)</f>
        <v>3958.7627199999997</v>
      </c>
      <c r="R47" s="96">
        <f>[1]!srE2LETt(R$9,$K47,$D$10)</f>
        <v>5183.6243800000002</v>
      </c>
      <c r="S47" s="96">
        <f>[1]!srE2LETt(S$9,$K47,$D$10)</f>
        <v>5445.640112</v>
      </c>
      <c r="T47" s="96" t="e">
        <f>[1]!srE2LETt(T$9,$K47,$D$10)</f>
        <v>#VALUE!</v>
      </c>
      <c r="U47" s="97" t="e">
        <f>[1]!srE2LETt(U$9,$K47,$D$10)</f>
        <v>#VALUE!</v>
      </c>
    </row>
    <row r="48" spans="11:21">
      <c r="K48" s="26">
        <v>0.3</v>
      </c>
      <c r="L48" s="96">
        <f>[1]!srE2LETt(L$9,$K48,$D$10)</f>
        <v>3370.051512</v>
      </c>
      <c r="M48" s="96">
        <f>[1]!srE2LETt(M$9,$K48,$D$10)</f>
        <v>5769.8683689600002</v>
      </c>
      <c r="N48" s="96">
        <f>[1]!srE2LETt(N$9,$K48,$D$10)</f>
        <v>7638.8283018000011</v>
      </c>
      <c r="O48" s="96">
        <f>[1]!srE2LETt(O$9,$K48,$D$10)</f>
        <v>8340.6221711999988</v>
      </c>
      <c r="P48" s="96">
        <f>[1]!srE2LETt(P$9,$K48,$D$10)</f>
        <v>3168.4239399999997</v>
      </c>
      <c r="Q48" s="96">
        <f>[1]!srE2LETt(Q$9,$K48,$D$10)</f>
        <v>5171.1273768000001</v>
      </c>
      <c r="R48" s="96">
        <f>[1]!srE2LETt(R$9,$K48,$D$10)</f>
        <v>6830.245369199999</v>
      </c>
      <c r="S48" s="96">
        <f>[1]!srE2LETt(S$9,$K48,$D$10)</f>
        <v>7762.9641539999975</v>
      </c>
      <c r="T48" s="96" t="e">
        <f>[1]!srE2LETt(T$9,$K48,$D$10)</f>
        <v>#VALUE!</v>
      </c>
      <c r="U48" s="97" t="e">
        <f>[1]!srE2LETt(U$9,$K48,$D$10)</f>
        <v>#VALUE!</v>
      </c>
    </row>
    <row r="49" spans="11:21">
      <c r="K49" s="26">
        <v>0.5</v>
      </c>
      <c r="L49" s="96">
        <f>[1]!srE2LETt(L$9,$K49,$D$10)</f>
        <v>3923.1464309999997</v>
      </c>
      <c r="M49" s="96">
        <f>[1]!srE2LETt(M$9,$K49,$D$10)</f>
        <v>7052.3141850000011</v>
      </c>
      <c r="N49" s="96">
        <f>[1]!srE2LETt(N$9,$K49,$D$10)</f>
        <v>9616.1408963999984</v>
      </c>
      <c r="O49" s="96">
        <f>[1]!srE2LETt(O$9,$K49,$D$10)</f>
        <v>11614.401418500001</v>
      </c>
      <c r="P49" s="96">
        <f>[1]!srE2LETt(P$9,$K49,$D$10)</f>
        <v>3774.0681439999994</v>
      </c>
      <c r="Q49" s="96">
        <f>[1]!srE2LETt(Q$9,$K49,$D$10)</f>
        <v>6625.4289639999997</v>
      </c>
      <c r="R49" s="96">
        <f>[1]!srE2LETt(R$9,$K49,$D$10)</f>
        <v>9023.8041519999988</v>
      </c>
      <c r="S49" s="96">
        <f>[1]!srE2LETt(S$9,$K49,$D$10)</f>
        <v>11112.988315000001</v>
      </c>
      <c r="T49" s="96" t="e">
        <f>[1]!srE2LETt(T$9,$K49,$D$10)</f>
        <v>#VALUE!</v>
      </c>
      <c r="U49" s="97" t="e">
        <f>[1]!srE2LETt(U$9,$K49,$D$10)</f>
        <v>#VALUE!</v>
      </c>
    </row>
    <row r="50" spans="11:21">
      <c r="K50" s="26">
        <v>0.8</v>
      </c>
      <c r="L50" s="96">
        <f>[1]!srE2LETt(L$9,$K50,$D$10)</f>
        <v>4249.2089883600001</v>
      </c>
      <c r="M50" s="96">
        <f>[1]!srE2LETt(M$9,$K50,$D$10)</f>
        <v>8086.7003302800022</v>
      </c>
      <c r="N50" s="96">
        <f>[1]!srE2LETt(N$9,$K50,$D$10)</f>
        <v>11558.246117760002</v>
      </c>
      <c r="O50" s="96">
        <f>[1]!srE2LETt(O$9,$K50,$D$10)</f>
        <v>14853.006716400001</v>
      </c>
      <c r="P50" s="96">
        <f>[1]!srE2LETt(P$9,$K50,$D$10)</f>
        <v>3949.5654307999998</v>
      </c>
      <c r="Q50" s="96">
        <f>[1]!srE2LETt(Q$9,$K50,$D$10)</f>
        <v>7471.4493699999994</v>
      </c>
      <c r="R50" s="96">
        <f>[1]!srE2LETt(R$9,$K50,$D$10)</f>
        <v>10670.327351199998</v>
      </c>
      <c r="S50" s="96">
        <f>[1]!srE2LETt(S$9,$K50,$D$10)</f>
        <v>13770.9984676</v>
      </c>
      <c r="T50" s="96" t="e">
        <f>[1]!srE2LETt(T$9,$K50,$D$10)</f>
        <v>#VALUE!</v>
      </c>
      <c r="U50" s="97" t="e">
        <f>[1]!srE2LETt(U$9,$K50,$D$10)</f>
        <v>#VALUE!</v>
      </c>
    </row>
    <row r="51" spans="11:21">
      <c r="K51" s="26">
        <v>1</v>
      </c>
      <c r="L51" s="96">
        <f>[1]!srE2LETt(L$9,$K51,$D$10)</f>
        <v>4319.6854761000004</v>
      </c>
      <c r="M51" s="96">
        <f>[1]!srE2LETt(M$9,$K51,$D$10)</f>
        <v>8504.1947304000005</v>
      </c>
      <c r="N51" s="96">
        <f>[1]!srE2LETt(N$9,$K51,$D$10)</f>
        <v>12509.986248000001</v>
      </c>
      <c r="O51" s="96">
        <f>[1]!srE2LETt(O$9,$K51,$D$10)</f>
        <v>16343.91307665</v>
      </c>
      <c r="P51" s="96">
        <f>[1]!srE2LETt(P$9,$K51,$D$10)</f>
        <v>3888.9392629999993</v>
      </c>
      <c r="Q51" s="96">
        <f>[1]!srE2LETt(Q$9,$K51,$D$10)</f>
        <v>7636.5971219999992</v>
      </c>
      <c r="R51" s="96">
        <f>[1]!srE2LETt(R$9,$K51,$D$10)</f>
        <v>11229.854349999998</v>
      </c>
      <c r="S51" s="96">
        <f>[1]!srE2LETt(S$9,$K51,$D$10)</f>
        <v>14693.2527445</v>
      </c>
      <c r="T51" s="96" t="e">
        <f>[1]!srE2LETt(T$9,$K51,$D$10)</f>
        <v>#VALUE!</v>
      </c>
      <c r="U51" s="97" t="e">
        <f>[1]!srE2LETt(U$9,$K51,$D$10)</f>
        <v>#VALUE!</v>
      </c>
    </row>
    <row r="52" spans="11:21">
      <c r="K52" s="26">
        <v>2</v>
      </c>
      <c r="L52" s="96">
        <f>[1]!srE2LETt(L$9,$K52,$D$10)</f>
        <v>4192.4822328</v>
      </c>
      <c r="M52" s="96">
        <f>[1]!srE2LETt(M$9,$K52,$D$10)</f>
        <v>9458.7341072399995</v>
      </c>
      <c r="N52" s="96">
        <f>[1]!srE2LETt(N$9,$K52,$D$10)</f>
        <v>15271.515901440003</v>
      </c>
      <c r="O52" s="96">
        <f>[1]!srE2LETt(O$9,$K52,$D$10)</f>
        <v>20461.473218880001</v>
      </c>
      <c r="P52" s="96">
        <f>[1]!srE2LETt(P$9,$K52,$D$10)</f>
        <v>3325.7540799999997</v>
      </c>
      <c r="Q52" s="96">
        <f>[1]!srE2LETt(Q$9,$K52,$D$10)</f>
        <v>7514.4652351999985</v>
      </c>
      <c r="R52" s="96">
        <f>[1]!srE2LETt(R$9,$K52,$D$10)</f>
        <v>12155.608251599999</v>
      </c>
      <c r="S52" s="96">
        <f>[1]!srE2LETt(S$9,$K52,$D$10)</f>
        <v>16252.202903199999</v>
      </c>
      <c r="T52" s="96" t="e">
        <f>[1]!srE2LETt(T$9,$K52,$D$10)</f>
        <v>#VALUE!</v>
      </c>
      <c r="U52" s="97" t="e">
        <f>[1]!srE2LETt(U$9,$K52,$D$10)</f>
        <v>#VALUE!</v>
      </c>
    </row>
    <row r="53" spans="11:21">
      <c r="K53" s="26">
        <v>3</v>
      </c>
      <c r="L53" s="96">
        <f>[1]!srE2LETt(L$9,$K53,$D$10)</f>
        <v>3812.6040435000004</v>
      </c>
      <c r="M53" s="96">
        <f>[1]!srE2LETt(M$9,$K53,$D$10)</f>
        <v>9447.5428771679999</v>
      </c>
      <c r="N53" s="96">
        <f>[1]!srE2LETt(N$9,$K53,$D$10)</f>
        <v>15998.000704200002</v>
      </c>
      <c r="O53" s="96">
        <f>[1]!srE2LETt(O$9,$K53,$D$10)</f>
        <v>21605.449172219996</v>
      </c>
      <c r="P53" s="96">
        <f>[1]!srE2LETt(P$9,$K53,$D$10)</f>
        <v>2937.692626</v>
      </c>
      <c r="Q53" s="96">
        <f>[1]!srE2LETt(Q$9,$K53,$D$10)</f>
        <v>7279.0867168799996</v>
      </c>
      <c r="R53" s="96">
        <f>[1]!srE2LETt(R$9,$K53,$D$10)</f>
        <v>12324.738571199998</v>
      </c>
      <c r="S53" s="96">
        <f>[1]!srE2LETt(S$9,$K53,$D$10)</f>
        <v>16648.142598999999</v>
      </c>
      <c r="T53" s="96" t="e">
        <f>[1]!srE2LETt(T$9,$K53,$D$10)</f>
        <v>#VALUE!</v>
      </c>
      <c r="U53" s="97" t="e">
        <f>[1]!srE2LETt(U$9,$K53,$D$10)</f>
        <v>#VALUE!</v>
      </c>
    </row>
    <row r="54" spans="11:21">
      <c r="K54" s="26">
        <v>5</v>
      </c>
      <c r="L54" s="96">
        <f>[1]!srE2LETt(L$9,$K54,$D$10)</f>
        <v>3191.5496376000006</v>
      </c>
      <c r="M54" s="96">
        <f>[1]!srE2LETt(M$9,$K54,$D$10)</f>
        <v>8927.4189979800012</v>
      </c>
      <c r="N54" s="96">
        <f>[1]!srE2LETt(N$9,$K54,$D$10)</f>
        <v>15836.676826680003</v>
      </c>
      <c r="O54" s="96">
        <f>[1]!srE2LETt(O$9,$K54,$D$10)</f>
        <v>21787.275558150002</v>
      </c>
      <c r="P54" s="96">
        <f>[1]!srE2LETt(P$9,$K54,$D$10)</f>
        <v>2391.9266360000001</v>
      </c>
      <c r="Q54" s="96">
        <f>[1]!srE2LETt(Q$9,$K54,$D$10)</f>
        <v>6691.8825775999994</v>
      </c>
      <c r="R54" s="96">
        <f>[1]!srE2LETt(R$9,$K54,$D$10)</f>
        <v>11869.878444600001</v>
      </c>
      <c r="S54" s="96">
        <f>[1]!srE2LETt(S$9,$K54,$D$10)</f>
        <v>16331.977051499998</v>
      </c>
      <c r="T54" s="96" t="e">
        <f>[1]!srE2LETt(T$9,$K54,$D$10)</f>
        <v>#VALUE!</v>
      </c>
      <c r="U54" s="97" t="e">
        <f>[1]!srE2LETt(U$9,$K54,$D$10)</f>
        <v>#VALUE!</v>
      </c>
    </row>
    <row r="55" spans="11:21">
      <c r="K55" s="26">
        <v>8</v>
      </c>
      <c r="L55" s="96">
        <f>[1]!srE2LETt(L$9,$K55,$D$10)</f>
        <v>2557.5581166300003</v>
      </c>
      <c r="M55" s="96">
        <f>[1]!srE2LETt(M$9,$K55,$D$10)</f>
        <v>7897.9668613920021</v>
      </c>
      <c r="N55" s="96">
        <f>[1]!srE2LETt(N$9,$K55,$D$10)</f>
        <v>14540.064408900002</v>
      </c>
      <c r="O55" s="96">
        <f>[1]!srE2LETt(O$9,$K55,$D$10)</f>
        <v>20712.031321679999</v>
      </c>
      <c r="P55" s="96">
        <f>[1]!srE2LETt(P$9,$K55,$D$10)</f>
        <v>1907.4437670199998</v>
      </c>
      <c r="Q55" s="96">
        <f>[1]!srE2LETt(Q$9,$K55,$D$10)</f>
        <v>5891.6844421599999</v>
      </c>
      <c r="R55" s="96">
        <f>[1]!srE2LETt(R$9,$K55,$D$10)</f>
        <v>10845.8562102</v>
      </c>
      <c r="S55" s="96">
        <f>[1]!srE2LETt(S$9,$K55,$D$10)</f>
        <v>15449.325768799999</v>
      </c>
      <c r="T55" s="96" t="e">
        <f>[1]!srE2LETt(T$9,$K55,$D$10)</f>
        <v>#VALUE!</v>
      </c>
      <c r="U55" s="97" t="e">
        <f>[1]!srE2LETt(U$9,$K55,$D$10)</f>
        <v>#VALUE!</v>
      </c>
    </row>
    <row r="56" spans="11:21">
      <c r="K56" s="26">
        <v>10</v>
      </c>
      <c r="L56" s="96">
        <f>[1]!srE2LETt(L$9,$K56,$D$10)</f>
        <v>2262.03357564</v>
      </c>
      <c r="M56" s="96">
        <f>[1]!srE2LETt(M$9,$K56,$D$10)</f>
        <v>7261.5121426800006</v>
      </c>
      <c r="N56" s="96">
        <f>[1]!srE2LETt(N$9,$K56,$D$10)</f>
        <v>13630.101293340002</v>
      </c>
      <c r="O56" s="96">
        <f>[1]!srE2LETt(O$9,$K56,$D$10)</f>
        <v>19899.226898910001</v>
      </c>
      <c r="P56" s="96">
        <f>[1]!srE2LETt(P$9,$K56,$D$10)</f>
        <v>1684.284668</v>
      </c>
      <c r="Q56" s="96">
        <f>[1]!srE2LETt(Q$9,$K56,$D$10)</f>
        <v>5406.3774270000004</v>
      </c>
      <c r="R56" s="96">
        <f>[1]!srE2LETt(R$9,$K56,$D$10)</f>
        <v>10148.781988399998</v>
      </c>
      <c r="S56" s="96">
        <f>[1]!srE2LETt(S$9,$K56,$D$10)</f>
        <v>14814.9691635</v>
      </c>
      <c r="T56" s="96" t="e">
        <f>[1]!srE2LETt(T$9,$K56,$D$10)</f>
        <v>#VALUE!</v>
      </c>
      <c r="U56" s="97" t="e">
        <f>[1]!srE2LETt(U$9,$K56,$D$10)</f>
        <v>#VALUE!</v>
      </c>
    </row>
    <row r="57" spans="11:21">
      <c r="K57" s="26">
        <v>20</v>
      </c>
      <c r="L57" s="96">
        <f>[1]!srE2LETt(L$9,$K57,$D$10)</f>
        <v>1456.0220841300002</v>
      </c>
      <c r="M57" s="96">
        <f>[1]!srE2LETt(M$9,$K57,$D$10)</f>
        <v>5017.580825940001</v>
      </c>
      <c r="N57" s="96">
        <f>[1]!srE2LETt(N$9,$K57,$D$10)</f>
        <v>10232.038282320002</v>
      </c>
      <c r="O57" s="96">
        <f>[1]!srE2LETt(O$9,$K57,$D$10)</f>
        <v>16580.565237240004</v>
      </c>
      <c r="P57" s="96">
        <f>[1]!srE2LETt(P$9,$K57,$D$10)</f>
        <v>1060.3885192999999</v>
      </c>
      <c r="Q57" s="96">
        <f>[1]!srE2LETt(Q$9,$K57,$D$10)</f>
        <v>3654.4025209999995</v>
      </c>
      <c r="R57" s="96">
        <f>[1]!srE2LETt(R$9,$K57,$D$10)</f>
        <v>7451.7326707999991</v>
      </c>
      <c r="S57" s="96">
        <f>[1]!srE2LETt(S$9,$K57,$D$10)</f>
        <v>12073.950751719998</v>
      </c>
      <c r="T57" s="96" t="e">
        <f>[1]!srE2LETt(T$9,$K57,$D$10)</f>
        <v>#VALUE!</v>
      </c>
      <c r="U57" s="97" t="e">
        <f>[1]!srE2LETt(U$9,$K57,$D$10)</f>
        <v>#VALUE!</v>
      </c>
    </row>
    <row r="58" spans="11:21">
      <c r="K58" s="26">
        <v>30</v>
      </c>
      <c r="L58" s="96">
        <f>[1]!srE2LETt(L$9,$K58,$D$10)</f>
        <v>1107.4139861400001</v>
      </c>
      <c r="M58" s="96">
        <f>[1]!srE2LETt(M$9,$K58,$D$10)</f>
        <v>3901.2697106928003</v>
      </c>
      <c r="N58" s="96">
        <f>[1]!srE2LETt(N$9,$K58,$D$10)</f>
        <v>8175.6031953240017</v>
      </c>
      <c r="O58" s="96">
        <f>[1]!srE2LETt(O$9,$K58,$D$10)</f>
        <v>13967.544528954002</v>
      </c>
      <c r="P58" s="96">
        <f>[1]!srE2LETt(P$9,$K58,$D$10)</f>
        <v>797.60457699999995</v>
      </c>
      <c r="Q58" s="96">
        <f>[1]!srE2LETt(Q$9,$K58,$D$10)</f>
        <v>2809.3400099599999</v>
      </c>
      <c r="R58" s="96">
        <f>[1]!srE2LETt(R$9,$K58,$D$10)</f>
        <v>5887.4275037599991</v>
      </c>
      <c r="S58" s="96">
        <f>[1]!srE2LETt(S$9,$K58,$D$10)</f>
        <v>10056.63416406</v>
      </c>
      <c r="T58" s="96" t="e">
        <f>[1]!srE2LETt(T$9,$K58,$D$10)</f>
        <v>#VALUE!</v>
      </c>
      <c r="U58" s="97" t="e">
        <f>[1]!srE2LETt(U$9,$K58,$D$10)</f>
        <v>#VALUE!</v>
      </c>
    </row>
    <row r="59" spans="11:21">
      <c r="K59" s="26">
        <v>50</v>
      </c>
      <c r="L59" s="96">
        <f>[1]!srE2LETt(L$9,$K59,$D$10)</f>
        <v>765.10628199000007</v>
      </c>
      <c r="M59" s="96">
        <f>[1]!srE2LETt(M$9,$K59,$D$10)</f>
        <v>2778.5841678000002</v>
      </c>
      <c r="N59" s="96">
        <f>[1]!srE2LETt(N$9,$K59,$D$10)</f>
        <v>5964.9415047000002</v>
      </c>
      <c r="O59" s="96">
        <f>[1]!srE2LETt(O$9,$K59,$D$10)</f>
        <v>10961.079312510001</v>
      </c>
      <c r="P59" s="96">
        <f>[1]!srE2LETt(P$9,$K59,$D$10)</f>
        <v>544.90250429999992</v>
      </c>
      <c r="Q59" s="96">
        <f>[1]!srE2LETt(Q$9,$K59,$D$10)</f>
        <v>1978.3909987599998</v>
      </c>
      <c r="R59" s="96">
        <f>[1]!srE2LETt(R$9,$K59,$D$10)</f>
        <v>4249.1543160000001</v>
      </c>
      <c r="S59" s="96">
        <f>[1]!srE2LETt(S$9,$K59,$D$10)</f>
        <v>7805.9688431999994</v>
      </c>
      <c r="T59" s="96" t="e">
        <f>[1]!srE2LETt(T$9,$K59,$D$10)</f>
        <v>#VALUE!</v>
      </c>
      <c r="U59" s="97" t="e">
        <f>[1]!srE2LETt(U$9,$K59,$D$10)</f>
        <v>#VALUE!</v>
      </c>
    </row>
    <row r="60" spans="11:21">
      <c r="K60" s="26">
        <v>80</v>
      </c>
      <c r="L60" s="96">
        <f>[1]!srE2LETt(L$9,$K60,$D$10)</f>
        <v>536.41930564619997</v>
      </c>
      <c r="M60" s="96">
        <f>[1]!srE2LETt(M$9,$K60,$D$10)</f>
        <v>2004.7843264572</v>
      </c>
      <c r="N60" s="96">
        <f>[1]!srE2LETt(N$9,$K60,$D$10)</f>
        <v>4383.4144147272009</v>
      </c>
      <c r="O60" s="96">
        <f>[1]!srE2LETt(O$9,$K60,$D$10)</f>
        <v>8449.5824969400001</v>
      </c>
      <c r="P60" s="96">
        <f>[1]!srE2LETt(P$9,$K60,$D$10)</f>
        <v>378.83738151599999</v>
      </c>
      <c r="Q60" s="96">
        <f>[1]!srE2LETt(Q$9,$K60,$D$10)</f>
        <v>1415.5425821679996</v>
      </c>
      <c r="R60" s="96">
        <f>[1]!srE2LETt(R$9,$K60,$D$10)</f>
        <v>3095.9845110919996</v>
      </c>
      <c r="S60" s="96">
        <f>[1]!srE2LETt(S$9,$K60,$D$10)</f>
        <v>5966.9408321599994</v>
      </c>
      <c r="T60" s="96" t="e">
        <f>[1]!srE2LETt(T$9,$K60,$D$10)</f>
        <v>#VALUE!</v>
      </c>
      <c r="U60" s="97" t="e">
        <f>[1]!srE2LETt(U$9,$K60,$D$10)</f>
        <v>#VALUE!</v>
      </c>
    </row>
    <row r="61" spans="11:21">
      <c r="K61" s="26">
        <v>100</v>
      </c>
      <c r="L61" s="96">
        <f>[1]!srE2LETt(L$9,$K61,$D$10)</f>
        <v>454.63355525700001</v>
      </c>
      <c r="M61" s="96">
        <f>[1]!srE2LETt(M$9,$K61,$D$10)</f>
        <v>1721.575328526</v>
      </c>
      <c r="N61" s="96">
        <f>[1]!srE2LETt(N$9,$K61,$D$10)</f>
        <v>3776.3786822220009</v>
      </c>
      <c r="O61" s="96">
        <f>[1]!srE2LETt(O$9,$K61,$D$10)</f>
        <v>7419.3785096399997</v>
      </c>
      <c r="P61" s="96">
        <f>[1]!srE2LETt(P$9,$K61,$D$10)</f>
        <v>320.02604523999997</v>
      </c>
      <c r="Q61" s="96">
        <f>[1]!srE2LETt(Q$9,$K61,$D$10)</f>
        <v>1211.8213355599999</v>
      </c>
      <c r="R61" s="96">
        <f>[1]!srE2LETt(R$9,$K61,$D$10)</f>
        <v>2658.57311566</v>
      </c>
      <c r="S61" s="96">
        <f>[1]!srE2LETt(S$9,$K61,$D$10)</f>
        <v>5221.7119085999993</v>
      </c>
      <c r="T61" s="96" t="e">
        <f>[1]!srE2LETt(T$9,$K61,$D$10)</f>
        <v>#VALUE!</v>
      </c>
      <c r="U61" s="97" t="e">
        <f>[1]!srE2LETt(U$9,$K61,$D$10)</f>
        <v>#VALUE!</v>
      </c>
    </row>
    <row r="62" spans="11:21">
      <c r="K62" s="26">
        <v>200</v>
      </c>
      <c r="L62" s="96">
        <f>[1]!srE2LETt(L$9,$K62,$D$10)</f>
        <v>282.09983244300003</v>
      </c>
      <c r="M62" s="96">
        <f>[1]!srE2LETt(M$9,$K62,$D$10)</f>
        <v>1084.42209798</v>
      </c>
      <c r="N62" s="96">
        <f>[1]!srE2LETt(N$9,$K62,$D$10)</f>
        <v>2429.5167055512002</v>
      </c>
      <c r="O62" s="96">
        <f>[1]!srE2LETt(O$9,$K62,$D$10)</f>
        <v>4953.5014569192008</v>
      </c>
      <c r="P62" s="96">
        <f>[1]!srE2LETt(P$9,$K62,$D$10)</f>
        <v>196.75758717999997</v>
      </c>
      <c r="Q62" s="96">
        <f>[1]!srE2LETt(Q$9,$K62,$D$10)</f>
        <v>756.31110103999981</v>
      </c>
      <c r="R62" s="96">
        <f>[1]!srE2LETt(R$9,$K62,$D$10)</f>
        <v>1694.6059331079998</v>
      </c>
      <c r="S62" s="96">
        <f>[1]!srE2LETt(S$9,$K62,$D$10)</f>
        <v>3454.507880912</v>
      </c>
      <c r="T62" s="96" t="e">
        <f>[1]!srE2LETt(T$9,$K62,$D$10)</f>
        <v>#VALUE!</v>
      </c>
      <c r="U62" s="97" t="e">
        <f>[1]!srE2LETt(U$9,$K62,$D$10)</f>
        <v>#VALUE!</v>
      </c>
    </row>
    <row r="63" spans="11:21">
      <c r="K63" s="26">
        <v>300</v>
      </c>
      <c r="L63" s="96">
        <f>[1]!srE2LETt(L$9,$K63,$D$10)</f>
        <v>221.53880537100002</v>
      </c>
      <c r="M63" s="96">
        <f>[1]!srE2LETt(M$9,$K63,$D$10)</f>
        <v>856.3512334917599</v>
      </c>
      <c r="N63" s="96">
        <f>[1]!srE2LETt(N$9,$K63,$D$10)</f>
        <v>1927.0643726627998</v>
      </c>
      <c r="O63" s="96">
        <f>[1]!srE2LETt(O$9,$K63,$D$10)</f>
        <v>3994.8963763284005</v>
      </c>
      <c r="P63" s="96">
        <f>[1]!srE2LETt(P$9,$K63,$D$10)</f>
        <v>153.85103722999997</v>
      </c>
      <c r="Q63" s="96">
        <f>[1]!srE2LETt(Q$9,$K63,$D$10)</f>
        <v>594.55209105599988</v>
      </c>
      <c r="R63" s="96">
        <f>[1]!srE2LETt(R$9,$K63,$D$10)</f>
        <v>1337.7659929919998</v>
      </c>
      <c r="S63" s="96">
        <f>[1]!srE2LETt(S$9,$K63,$D$10)</f>
        <v>2774.0254257759998</v>
      </c>
      <c r="T63" s="96" t="e">
        <f>[1]!srE2LETt(T$9,$K63,$D$10)</f>
        <v>#VALUE!</v>
      </c>
      <c r="U63" s="97" t="e">
        <f>[1]!srE2LETt(U$9,$K63,$D$10)</f>
        <v>#VALUE!</v>
      </c>
    </row>
    <row r="64" spans="11:21">
      <c r="K64" s="26">
        <v>500</v>
      </c>
      <c r="L64" s="96">
        <f>[1]!srE2LETt(L$9,$K64,$D$10)</f>
        <v>172.86626681100003</v>
      </c>
      <c r="M64" s="96">
        <f>[1]!srE2LETt(M$9,$K64,$D$10)</f>
        <v>672.37978071420002</v>
      </c>
      <c r="N64" s="96">
        <f>[1]!srE2LETt(N$9,$K64,$D$10)</f>
        <v>1518.1247858219999</v>
      </c>
      <c r="O64" s="96">
        <f>[1]!srE2LETt(O$9,$K64,$D$10)</f>
        <v>3182.1766644240001</v>
      </c>
      <c r="P64" s="96">
        <f>[1]!srE2LETt(P$9,$K64,$D$10)</f>
        <v>119.31564655999999</v>
      </c>
      <c r="Q64" s="96">
        <f>[1]!srE2LETt(Q$9,$K64,$D$10)</f>
        <v>464.06990777399994</v>
      </c>
      <c r="R64" s="96">
        <f>[1]!srE2LETt(R$9,$K64,$D$10)</f>
        <v>1047.8791945599999</v>
      </c>
      <c r="S64" s="96">
        <f>[1]!srE2LETt(S$9,$K64,$D$10)</f>
        <v>2196.8038671149998</v>
      </c>
      <c r="T64" s="96" t="e">
        <f>[1]!srE2LETt(T$9,$K64,$D$10)</f>
        <v>#VALUE!</v>
      </c>
      <c r="U64" s="97" t="e">
        <f>[1]!srE2LETt(U$9,$K64,$D$10)</f>
        <v>#VALUE!</v>
      </c>
    </row>
    <row r="65" spans="11:21">
      <c r="K65" s="26">
        <v>800</v>
      </c>
      <c r="L65" s="96">
        <f>[1]!srE2LETt(L$9,$K65,$D$10)</f>
        <v>147.07972318680004</v>
      </c>
      <c r="M65" s="96">
        <f>[1]!srE2LETt(M$9,$K65,$D$10)</f>
        <v>573.04216829736004</v>
      </c>
      <c r="N65" s="96">
        <f>[1]!srE2LETt(N$9,$K65,$D$10)</f>
        <v>1299.0992452484402</v>
      </c>
      <c r="O65" s="96">
        <f>[1]!srE2LETt(O$9,$K65,$D$10)</f>
        <v>2738.2961202012002</v>
      </c>
      <c r="P65" s="96">
        <f>[1]!srE2LETt(P$9,$K65,$D$10)</f>
        <v>100.96675285399998</v>
      </c>
      <c r="Q65" s="96">
        <f>[1]!srE2LETt(Q$9,$K65,$D$10)</f>
        <v>393.38621170199997</v>
      </c>
      <c r="R65" s="96">
        <f>[1]!srE2LETt(R$9,$K65,$D$10)</f>
        <v>891.83253769279997</v>
      </c>
      <c r="S65" s="96">
        <f>[1]!srE2LETt(S$9,$K65,$D$10)</f>
        <v>1879.9778976439998</v>
      </c>
      <c r="T65" s="96" t="e">
        <f>[1]!srE2LETt(T$9,$K65,$D$10)</f>
        <v>#VALUE!</v>
      </c>
      <c r="U65" s="97" t="e">
        <f>[1]!srE2LETt(U$9,$K65,$D$10)</f>
        <v>#VALUE!</v>
      </c>
    </row>
    <row r="66" spans="11:21">
      <c r="K66" s="27">
        <v>900</v>
      </c>
      <c r="L66" s="98">
        <f>[1]!srE2LETt(L$9,$K66,$D$10)</f>
        <v>142.72285833090004</v>
      </c>
      <c r="M66" s="98">
        <f>[1]!srE2LETt(M$9,$K66,$D$10)</f>
        <v>556.91515621296003</v>
      </c>
      <c r="N66" s="98">
        <f>[1]!srE2LETt(N$9,$K66,$D$10)</f>
        <v>1261.3928884750801</v>
      </c>
      <c r="O66" s="98">
        <f>[1]!srE2LETt(O$9,$K66,$D$10)</f>
        <v>2662.7942884842005</v>
      </c>
      <c r="P66" s="98">
        <f>[1]!srE2LETt(P$9,$K66,$D$10)</f>
        <v>97.83295495599998</v>
      </c>
      <c r="Q66" s="98">
        <f>[1]!srE2LETt(Q$9,$K66,$D$10)</f>
        <v>381.72324432440001</v>
      </c>
      <c r="R66" s="98">
        <f>[1]!srE2LETt(R$9,$K66,$D$10)</f>
        <v>864.77224032759989</v>
      </c>
      <c r="S66" s="98">
        <f>[1]!srE2LETt(S$9,$K66,$D$10)</f>
        <v>1824.5435322619996</v>
      </c>
      <c r="T66" s="98" t="e">
        <f>[1]!srE2LETt(T$9,$K66,$D$10)</f>
        <v>#VALUE!</v>
      </c>
      <c r="U66" s="99" t="e">
        <f>[1]!srE2LETt(U$9,$K66,$D$10)</f>
        <v>#VALUE!</v>
      </c>
    </row>
    <row r="69" spans="11:21">
      <c r="K69" s="43" t="s">
        <v>100</v>
      </c>
      <c r="L69" s="44">
        <v>1</v>
      </c>
      <c r="M69" s="44">
        <v>2</v>
      </c>
      <c r="N69" s="44">
        <v>3</v>
      </c>
      <c r="O69" s="44">
        <v>4</v>
      </c>
      <c r="P69" s="44">
        <v>5</v>
      </c>
      <c r="Q69" s="44">
        <v>6</v>
      </c>
      <c r="R69" s="44">
        <v>7</v>
      </c>
      <c r="S69" s="44">
        <v>8</v>
      </c>
      <c r="T69" s="44">
        <v>9</v>
      </c>
      <c r="U69" s="45">
        <v>10</v>
      </c>
    </row>
    <row r="70" spans="11:21">
      <c r="K70" s="36" t="s">
        <v>70</v>
      </c>
      <c r="L70" s="49" t="s">
        <v>101</v>
      </c>
      <c r="M70" s="29"/>
      <c r="N70" s="51" t="str">
        <f>"[ "&amp;$D$13&amp;" ]"</f>
        <v>[ keV/um ]</v>
      </c>
      <c r="O70" s="29"/>
      <c r="P70" s="29"/>
      <c r="Q70" s="50"/>
      <c r="R70" s="29"/>
      <c r="S70" s="29"/>
      <c r="T70" s="29"/>
      <c r="U70" s="37"/>
    </row>
    <row r="71" spans="11:21">
      <c r="K71" s="26">
        <v>1E-4</v>
      </c>
      <c r="L71" s="96">
        <f>[1]!srE2LETe(L$9,$K71,$D$10)</f>
        <v>65.176488000000006</v>
      </c>
      <c r="M71" s="96">
        <f>[1]!srE2LETe(M$9,$K71,$D$10)</f>
        <v>87.208369200000007</v>
      </c>
      <c r="N71" s="96">
        <f>[1]!srE2LETe(N$9,$K71,$D$10)</f>
        <v>105.58683900000001</v>
      </c>
      <c r="O71" s="96">
        <f>[1]!srE2LETe(O$9,$K71,$D$10)</f>
        <v>195.36118425000001</v>
      </c>
      <c r="P71" s="96">
        <f>[1]!srE2LETe(P$9,$K71,$D$10)</f>
        <v>64.820799999999991</v>
      </c>
      <c r="Q71" s="96">
        <f>[1]!srE2LETe(Q$9,$K71,$D$10)</f>
        <v>81.042764000000005</v>
      </c>
      <c r="R71" s="96">
        <f>[1]!srE2LETe(R$9,$K71,$D$10)</f>
        <v>98.133662000000001</v>
      </c>
      <c r="S71" s="96">
        <f>[1]!srE2LETe(S$9,$K71,$D$10)</f>
        <v>194.23189500000001</v>
      </c>
      <c r="T71" s="96" t="e">
        <f>[1]!srE2LETe(T$9,$K71,$D$10)</f>
        <v>#VALUE!</v>
      </c>
      <c r="U71" s="97" t="e">
        <f>[1]!srE2LETe(U$9,$K71,$D$10)</f>
        <v>#VALUE!</v>
      </c>
    </row>
    <row r="72" spans="11:21">
      <c r="K72" s="26">
        <v>2.0000000000000001E-4</v>
      </c>
      <c r="L72" s="96">
        <f>[1]!srE2LETe(L$9,$K72,$D$10)</f>
        <v>92.170881000000008</v>
      </c>
      <c r="M72" s="96">
        <f>[1]!srE2LETe(M$9,$K72,$D$10)</f>
        <v>123.36646500000001</v>
      </c>
      <c r="N72" s="96">
        <f>[1]!srE2LETe(N$9,$K72,$D$10)</f>
        <v>149.30150795999998</v>
      </c>
      <c r="O72" s="96">
        <f>[1]!srE2LETe(O$9,$K72,$D$10)</f>
        <v>276.35945040000001</v>
      </c>
      <c r="P72" s="96">
        <f>[1]!srE2LETe(P$9,$K72,$D$10)</f>
        <v>91.671139999999994</v>
      </c>
      <c r="Q72" s="96">
        <f>[1]!srE2LETe(Q$9,$K72,$D$10)</f>
        <v>114.64899599999998</v>
      </c>
      <c r="R72" s="96">
        <f>[1]!srE2LETe(R$9,$K72,$D$10)</f>
        <v>138.75451039999999</v>
      </c>
      <c r="S72" s="96">
        <f>[1]!srE2LETe(S$9,$K72,$D$10)</f>
        <v>274.77313599999997</v>
      </c>
      <c r="T72" s="96" t="e">
        <f>[1]!srE2LETe(T$9,$K72,$D$10)</f>
        <v>#VALUE!</v>
      </c>
      <c r="U72" s="97" t="e">
        <f>[1]!srE2LETe(U$9,$K72,$D$10)</f>
        <v>#VALUE!</v>
      </c>
    </row>
    <row r="73" spans="11:21">
      <c r="K73" s="26">
        <v>2.9999999999999997E-4</v>
      </c>
      <c r="L73" s="96">
        <f>[1]!srE2LETe(L$9,$K73,$D$10)</f>
        <v>112.898304</v>
      </c>
      <c r="M73" s="96">
        <f>[1]!srE2LETe(M$9,$K73,$D$10)</f>
        <v>151.08875495999999</v>
      </c>
      <c r="N73" s="96">
        <f>[1]!srE2LETe(N$9,$K73,$D$10)</f>
        <v>182.89525248000001</v>
      </c>
      <c r="O73" s="96">
        <f>[1]!srE2LETe(O$9,$K73,$D$10)</f>
        <v>338.37924240000001</v>
      </c>
      <c r="P73" s="96">
        <f>[1]!srE2LETe(P$9,$K73,$D$10)</f>
        <v>112.26291999999997</v>
      </c>
      <c r="Q73" s="96">
        <f>[1]!srE2LETe(Q$9,$K73,$D$10)</f>
        <v>140.38732399999995</v>
      </c>
      <c r="R73" s="96">
        <f>[1]!srE2LETe(R$9,$K73,$D$10)</f>
        <v>169.98137199999999</v>
      </c>
      <c r="S73" s="96">
        <f>[1]!srE2LETe(S$9,$K73,$D$10)</f>
        <v>336.57641599999994</v>
      </c>
      <c r="T73" s="96" t="e">
        <f>[1]!srE2LETe(T$9,$K73,$D$10)</f>
        <v>#VALUE!</v>
      </c>
      <c r="U73" s="97" t="e">
        <f>[1]!srE2LETe(U$9,$K73,$D$10)</f>
        <v>#VALUE!</v>
      </c>
    </row>
    <row r="74" spans="11:21">
      <c r="K74" s="26">
        <v>5.0000000000000001E-4</v>
      </c>
      <c r="L74" s="96">
        <f>[1]!srE2LETe(L$9,$K74,$D$10)</f>
        <v>145.74186900000001</v>
      </c>
      <c r="M74" s="96">
        <f>[1]!srE2LETe(M$9,$K74,$D$10)</f>
        <v>194.99096880000002</v>
      </c>
      <c r="N74" s="96">
        <f>[1]!srE2LETe(N$9,$K74,$D$10)</f>
        <v>236.19513600000002</v>
      </c>
      <c r="O74" s="96">
        <f>[1]!srE2LETe(O$9,$K74,$D$10)</f>
        <v>436.90065300000003</v>
      </c>
      <c r="P74" s="96">
        <f>[1]!srE2LETe(P$9,$K74,$D$10)</f>
        <v>145.0086</v>
      </c>
      <c r="Q74" s="96">
        <f>[1]!srE2LETe(Q$9,$K74,$D$10)</f>
        <v>181.24677999999997</v>
      </c>
      <c r="R74" s="96">
        <f>[1]!srE2LETe(R$9,$K74,$D$10)</f>
        <v>219.44075999999998</v>
      </c>
      <c r="S74" s="96">
        <f>[1]!srE2LETe(S$9,$K74,$D$10)</f>
        <v>434.44604499999991</v>
      </c>
      <c r="T74" s="96" t="e">
        <f>[1]!srE2LETe(T$9,$K74,$D$10)</f>
        <v>#VALUE!</v>
      </c>
      <c r="U74" s="97" t="e">
        <f>[1]!srE2LETe(U$9,$K74,$D$10)</f>
        <v>#VALUE!</v>
      </c>
    </row>
    <row r="75" spans="11:21">
      <c r="K75" s="26">
        <v>8.0000000000000004E-4</v>
      </c>
      <c r="L75" s="96">
        <f>[1]!srE2LETe(L$9,$K75,$D$10)</f>
        <v>184.34176200000002</v>
      </c>
      <c r="M75" s="96">
        <f>[1]!srE2LETe(M$9,$K75,$D$10)</f>
        <v>246.77006760000003</v>
      </c>
      <c r="N75" s="96">
        <f>[1]!srE2LETe(N$9,$K75,$D$10)</f>
        <v>298.53059760000002</v>
      </c>
      <c r="O75" s="96">
        <f>[1]!srE2LETe(O$9,$K75,$D$10)</f>
        <v>552.59820360000003</v>
      </c>
      <c r="P75" s="96">
        <f>[1]!srE2LETe(P$9,$K75,$D$10)</f>
        <v>183.37021999999999</v>
      </c>
      <c r="Q75" s="96">
        <f>[1]!srE2LETe(Q$9,$K75,$D$10)</f>
        <v>229.30357999999998</v>
      </c>
      <c r="R75" s="96">
        <f>[1]!srE2LETe(R$9,$K75,$D$10)</f>
        <v>277.53360799999996</v>
      </c>
      <c r="S75" s="96">
        <f>[1]!srE2LETe(S$9,$K75,$D$10)</f>
        <v>549.54627199999993</v>
      </c>
      <c r="T75" s="96" t="e">
        <f>[1]!srE2LETe(T$9,$K75,$D$10)</f>
        <v>#VALUE!</v>
      </c>
      <c r="U75" s="97" t="e">
        <f>[1]!srE2LETe(U$9,$K75,$D$10)</f>
        <v>#VALUE!</v>
      </c>
    </row>
    <row r="76" spans="11:21">
      <c r="K76" s="26">
        <v>1E-3</v>
      </c>
      <c r="L76" s="96">
        <f>[1]!srE2LETe(L$9,$K76,$D$10)</f>
        <v>206.11368000000002</v>
      </c>
      <c r="M76" s="96">
        <f>[1]!srE2LETe(M$9,$K76,$D$10)</f>
        <v>275.74668000000003</v>
      </c>
      <c r="N76" s="96">
        <f>[1]!srE2LETe(N$9,$K76,$D$10)</f>
        <v>333.95986799999997</v>
      </c>
      <c r="O76" s="96">
        <f>[1]!srE2LETe(O$9,$K76,$D$10)</f>
        <v>617.74915950000002</v>
      </c>
      <c r="P76" s="96">
        <f>[1]!srE2LETe(P$9,$K76,$D$10)</f>
        <v>204.93989999999999</v>
      </c>
      <c r="Q76" s="96">
        <f>[1]!srE2LETe(Q$9,$K76,$D$10)</f>
        <v>256.29361999999998</v>
      </c>
      <c r="R76" s="96">
        <f>[1]!srE2LETe(R$9,$K76,$D$10)</f>
        <v>310.35751999999997</v>
      </c>
      <c r="S76" s="96">
        <f>[1]!srE2LETe(S$9,$K76,$D$10)</f>
        <v>614.39361500000007</v>
      </c>
      <c r="T76" s="96" t="e">
        <f>[1]!srE2LETe(T$9,$K76,$D$10)</f>
        <v>#VALUE!</v>
      </c>
      <c r="U76" s="97" t="e">
        <f>[1]!srE2LETe(U$9,$K76,$D$10)</f>
        <v>#VALUE!</v>
      </c>
    </row>
    <row r="77" spans="11:21">
      <c r="K77" s="26">
        <v>2E-3</v>
      </c>
      <c r="L77" s="96">
        <f>[1]!srE2LETe(L$9,$K77,$D$10)</f>
        <v>291.53016000000002</v>
      </c>
      <c r="M77" s="96">
        <f>[1]!srE2LETe(M$9,$K77,$D$10)</f>
        <v>383.26003200000002</v>
      </c>
      <c r="N77" s="96">
        <f>[1]!srE2LETe(N$9,$K77,$D$10)</f>
        <v>474.91562879999998</v>
      </c>
      <c r="O77" s="96">
        <f>[1]!srE2LETe(O$9,$K77,$D$10)</f>
        <v>883.76346720000004</v>
      </c>
      <c r="P77" s="96">
        <f>[1]!srE2LETe(P$9,$K77,$D$10)</f>
        <v>289.8775</v>
      </c>
      <c r="Q77" s="96">
        <f>[1]!srE2LETe(Q$9,$K77,$D$10)</f>
        <v>354.08362</v>
      </c>
      <c r="R77" s="96">
        <f>[1]!srE2LETe(R$9,$K77,$D$10)</f>
        <v>435.10403199999996</v>
      </c>
      <c r="S77" s="96">
        <f>[1]!srE2LETe(S$9,$K77,$D$10)</f>
        <v>872.47120399999994</v>
      </c>
      <c r="T77" s="96" t="e">
        <f>[1]!srE2LETe(T$9,$K77,$D$10)</f>
        <v>#VALUE!</v>
      </c>
      <c r="U77" s="97" t="e">
        <f>[1]!srE2LETe(U$9,$K77,$D$10)</f>
        <v>#VALUE!</v>
      </c>
    </row>
    <row r="78" spans="11:21">
      <c r="K78" s="26">
        <v>3.0000000000000001E-3</v>
      </c>
      <c r="L78" s="96">
        <f>[1]!srE2LETe(L$9,$K78,$D$10)</f>
        <v>391.10535000000004</v>
      </c>
      <c r="M78" s="96">
        <f>[1]!srE2LETe(M$9,$K78,$D$10)</f>
        <v>322.23367080000003</v>
      </c>
      <c r="N78" s="96">
        <f>[1]!srE2LETe(N$9,$K78,$D$10)</f>
        <v>600.27359760000002</v>
      </c>
      <c r="O78" s="96">
        <f>[1]!srE2LETe(O$9,$K78,$D$10)</f>
        <v>1251.931707</v>
      </c>
      <c r="P78" s="96">
        <f>[1]!srE2LETe(P$9,$K78,$D$10)</f>
        <v>339.471</v>
      </c>
      <c r="Q78" s="96">
        <f>[1]!srE2LETe(Q$9,$K78,$D$10)</f>
        <v>261.66927599999997</v>
      </c>
      <c r="R78" s="96">
        <f>[1]!srE2LETe(R$9,$K78,$D$10)</f>
        <v>487.25124799999992</v>
      </c>
      <c r="S78" s="96">
        <f>[1]!srE2LETe(S$9,$K78,$D$10)</f>
        <v>1087.542148</v>
      </c>
      <c r="T78" s="96" t="e">
        <f>[1]!srE2LETe(T$9,$K78,$D$10)</f>
        <v>#VALUE!</v>
      </c>
      <c r="U78" s="97" t="e">
        <f>[1]!srE2LETe(U$9,$K78,$D$10)</f>
        <v>#VALUE!</v>
      </c>
    </row>
    <row r="79" spans="11:21">
      <c r="K79" s="26">
        <v>5.0000000000000001E-3</v>
      </c>
      <c r="L79" s="96">
        <f>[1]!srE2LETe(L$9,$K79,$D$10)</f>
        <v>469.55853000000008</v>
      </c>
      <c r="M79" s="96">
        <f>[1]!srE2LETe(M$9,$K79,$D$10)</f>
        <v>452.89303200000006</v>
      </c>
      <c r="N79" s="96">
        <f>[1]!srE2LETe(N$9,$K79,$D$10)</f>
        <v>723.811824</v>
      </c>
      <c r="O79" s="96">
        <f>[1]!srE2LETe(O$9,$K79,$D$10)</f>
        <v>1461.8287800000001</v>
      </c>
      <c r="P79" s="96">
        <f>[1]!srE2LETe(P$9,$K79,$D$10)</f>
        <v>409.46069999999997</v>
      </c>
      <c r="Q79" s="96">
        <f>[1]!srE2LETe(Q$9,$K79,$D$10)</f>
        <v>369.14327999999995</v>
      </c>
      <c r="R79" s="96">
        <f>[1]!srE2LETe(R$9,$K79,$D$10)</f>
        <v>589.95310000000006</v>
      </c>
      <c r="S79" s="96">
        <f>[1]!srE2LETe(S$9,$K79,$D$10)</f>
        <v>1274.79044</v>
      </c>
      <c r="T79" s="96" t="e">
        <f>[1]!srE2LETe(T$9,$K79,$D$10)</f>
        <v>#VALUE!</v>
      </c>
      <c r="U79" s="97" t="e">
        <f>[1]!srE2LETe(U$9,$K79,$D$10)</f>
        <v>#VALUE!</v>
      </c>
    </row>
    <row r="80" spans="11:21">
      <c r="K80" s="26">
        <v>8.0000000000000002E-3</v>
      </c>
      <c r="L80" s="96">
        <f>[1]!srE2LETe(L$9,$K80,$D$10)</f>
        <v>543.88015200000007</v>
      </c>
      <c r="M80" s="96">
        <f>[1]!srE2LETe(M$9,$K80,$D$10)</f>
        <v>583.74736559999997</v>
      </c>
      <c r="N80" s="96">
        <f>[1]!srE2LETe(N$9,$K80,$D$10)</f>
        <v>866.75444640000012</v>
      </c>
      <c r="O80" s="96">
        <f>[1]!srE2LETe(O$9,$K80,$D$10)</f>
        <v>1646.8761564000001</v>
      </c>
      <c r="P80" s="96">
        <f>[1]!srE2LETe(P$9,$K80,$D$10)</f>
        <v>482.41203999999993</v>
      </c>
      <c r="Q80" s="96">
        <f>[1]!srE2LETe(Q$9,$K80,$D$10)</f>
        <v>483.76992399999995</v>
      </c>
      <c r="R80" s="96">
        <f>[1]!srE2LETe(R$9,$K80,$D$10)</f>
        <v>718.34857599999998</v>
      </c>
      <c r="S80" s="96">
        <f>[1]!srE2LETe(S$9,$K80,$D$10)</f>
        <v>1460.4796799999999</v>
      </c>
      <c r="T80" s="96" t="e">
        <f>[1]!srE2LETe(T$9,$K80,$D$10)</f>
        <v>#VALUE!</v>
      </c>
      <c r="U80" s="97" t="e">
        <f>[1]!srE2LETe(U$9,$K80,$D$10)</f>
        <v>#VALUE!</v>
      </c>
    </row>
    <row r="81" spans="11:21">
      <c r="K81" s="26">
        <v>0.01</v>
      </c>
      <c r="L81" s="96">
        <f>[1]!srE2LETe(L$9,$K81,$D$10)</f>
        <v>592.34472000000005</v>
      </c>
      <c r="M81" s="96">
        <f>[1]!srE2LETe(M$9,$K81,$D$10)</f>
        <v>645.40506600000003</v>
      </c>
      <c r="N81" s="96">
        <f>[1]!srE2LETe(N$9,$K81,$D$10)</f>
        <v>963.07081199999993</v>
      </c>
      <c r="O81" s="96">
        <f>[1]!srE2LETe(O$9,$K81,$D$10)</f>
        <v>1755.2622420000002</v>
      </c>
      <c r="P81" s="96">
        <f>[1]!srE2LETe(P$9,$K81,$D$10)</f>
        <v>523.875</v>
      </c>
      <c r="Q81" s="96">
        <f>[1]!srE2LETe(Q$9,$K81,$D$10)</f>
        <v>533.34665999999993</v>
      </c>
      <c r="R81" s="96">
        <f>[1]!srE2LETe(R$9,$K81,$D$10)</f>
        <v>796.0385399999999</v>
      </c>
      <c r="S81" s="96">
        <f>[1]!srE2LETe(S$9,$K81,$D$10)</f>
        <v>1552.5559499999999</v>
      </c>
      <c r="T81" s="96" t="e">
        <f>[1]!srE2LETe(T$9,$K81,$D$10)</f>
        <v>#VALUE!</v>
      </c>
      <c r="U81" s="97" t="e">
        <f>[1]!srE2LETe(U$9,$K81,$D$10)</f>
        <v>#VALUE!</v>
      </c>
    </row>
    <row r="82" spans="11:21">
      <c r="K82" s="26">
        <v>0.02</v>
      </c>
      <c r="L82" s="96">
        <f>[1]!srE2LETe(L$9,$K82,$D$10)</f>
        <v>850.91525999999999</v>
      </c>
      <c r="M82" s="96">
        <f>[1]!srE2LETe(M$9,$K82,$D$10)</f>
        <v>982.05741</v>
      </c>
      <c r="N82" s="96">
        <f>[1]!srE2LETe(N$9,$K82,$D$10)</f>
        <v>1469.4698412</v>
      </c>
      <c r="O82" s="96">
        <f>[1]!srE2LETe(O$9,$K82,$D$10)</f>
        <v>2178.4823316000002</v>
      </c>
      <c r="P82" s="96">
        <f>[1]!srE2LETe(P$9,$K82,$D$10)</f>
        <v>695.56629999999996</v>
      </c>
      <c r="Q82" s="96">
        <f>[1]!srE2LETe(Q$9,$K82,$D$10)</f>
        <v>750.38457999999991</v>
      </c>
      <c r="R82" s="96">
        <f>[1]!srE2LETe(R$9,$K82,$D$10)</f>
        <v>1122.9421279999999</v>
      </c>
      <c r="S82" s="96">
        <f>[1]!srE2LETe(S$9,$K82,$D$10)</f>
        <v>1781.0073599999998</v>
      </c>
      <c r="T82" s="96" t="e">
        <f>[1]!srE2LETe(T$9,$K82,$D$10)</f>
        <v>#VALUE!</v>
      </c>
      <c r="U82" s="97" t="e">
        <f>[1]!srE2LETe(U$9,$K82,$D$10)</f>
        <v>#VALUE!</v>
      </c>
    </row>
    <row r="83" spans="11:21">
      <c r="K83" s="26">
        <v>0.03</v>
      </c>
      <c r="L83" s="96">
        <f>[1]!srE2LETe(L$9,$K83,$D$10)</f>
        <v>1090.9170000000001</v>
      </c>
      <c r="M83" s="96">
        <f>[1]!srE2LETe(M$9,$K83,$D$10)</f>
        <v>1355.5316844000001</v>
      </c>
      <c r="N83" s="96">
        <f>[1]!srE2LETe(N$9,$K83,$D$10)</f>
        <v>1935.8066844000002</v>
      </c>
      <c r="O83" s="96">
        <f>[1]!srE2LETe(O$9,$K83,$D$10)</f>
        <v>2426.0601419999998</v>
      </c>
      <c r="P83" s="96">
        <f>[1]!srE2LETe(P$9,$K83,$D$10)</f>
        <v>843.5086</v>
      </c>
      <c r="Q83" s="96">
        <f>[1]!srE2LETe(Q$9,$K83,$D$10)</f>
        <v>979.99549999999999</v>
      </c>
      <c r="R83" s="96">
        <f>[1]!srE2LETe(R$9,$K83,$D$10)</f>
        <v>1400.2186879999999</v>
      </c>
      <c r="S83" s="96">
        <f>[1]!srE2LETe(S$9,$K83,$D$10)</f>
        <v>1875.6960199999996</v>
      </c>
      <c r="T83" s="96" t="e">
        <f>[1]!srE2LETe(T$9,$K83,$D$10)</f>
        <v>#VALUE!</v>
      </c>
      <c r="U83" s="97" t="e">
        <f>[1]!srE2LETe(U$9,$K83,$D$10)</f>
        <v>#VALUE!</v>
      </c>
    </row>
    <row r="84" spans="11:21">
      <c r="K84" s="26">
        <v>0.05</v>
      </c>
      <c r="L84" s="96">
        <f>[1]!srE2LETe(L$9,$K84,$D$10)</f>
        <v>1466.00676</v>
      </c>
      <c r="M84" s="96">
        <f>[1]!srE2LETe(M$9,$K84,$D$10)</f>
        <v>2004.8733360000003</v>
      </c>
      <c r="N84" s="96">
        <f>[1]!srE2LETe(N$9,$K84,$D$10)</f>
        <v>2676.6925200000001</v>
      </c>
      <c r="O84" s="96">
        <f>[1]!srE2LETe(O$9,$K84,$D$10)</f>
        <v>2686.7893050000002</v>
      </c>
      <c r="P84" s="96">
        <f>[1]!srE2LETe(P$9,$K84,$D$10)</f>
        <v>1088.5423999999998</v>
      </c>
      <c r="Q84" s="96">
        <f>[1]!srE2LETe(Q$9,$K84,$D$10)</f>
        <v>1393.45162</v>
      </c>
      <c r="R84" s="96">
        <f>[1]!srE2LETe(R$9,$K84,$D$10)</f>
        <v>1859.9657999999999</v>
      </c>
      <c r="S84" s="96">
        <f>[1]!srE2LETe(S$9,$K84,$D$10)</f>
        <v>1994.2873500000001</v>
      </c>
      <c r="T84" s="96" t="e">
        <f>[1]!srE2LETe(T$9,$K84,$D$10)</f>
        <v>#VALUE!</v>
      </c>
      <c r="U84" s="97" t="e">
        <f>[1]!srE2LETe(U$9,$K84,$D$10)</f>
        <v>#VALUE!</v>
      </c>
    </row>
    <row r="85" spans="11:21">
      <c r="K85" s="26">
        <v>0.08</v>
      </c>
      <c r="L85" s="96">
        <f>[1]!srE2LETe(L$9,$K85,$D$10)</f>
        <v>1864.028988</v>
      </c>
      <c r="M85" s="96">
        <f>[1]!srE2LETe(M$9,$K85,$D$10)</f>
        <v>2725.714152</v>
      </c>
      <c r="N85" s="96">
        <f>[1]!srE2LETe(N$9,$K85,$D$10)</f>
        <v>3513.9597120000003</v>
      </c>
      <c r="O85" s="96">
        <f>[1]!srE2LETe(O$9,$K85,$D$10)</f>
        <v>3061.1595240000001</v>
      </c>
      <c r="P85" s="96">
        <f>[1]!srE2LETe(P$9,$K85,$D$10)</f>
        <v>1407.7848399999998</v>
      </c>
      <c r="Q85" s="96">
        <f>[1]!srE2LETe(Q$9,$K85,$D$10)</f>
        <v>1929.42464</v>
      </c>
      <c r="R85" s="96">
        <f>[1]!srE2LETe(R$9,$K85,$D$10)</f>
        <v>2485.6541599999996</v>
      </c>
      <c r="S85" s="96">
        <f>[1]!srE2LETe(S$9,$K85,$D$10)</f>
        <v>2311.3644399999998</v>
      </c>
      <c r="T85" s="96" t="e">
        <f>[1]!srE2LETe(T$9,$K85,$D$10)</f>
        <v>#VALUE!</v>
      </c>
      <c r="U85" s="97" t="e">
        <f>[1]!srE2LETe(U$9,$K85,$D$10)</f>
        <v>#VALUE!</v>
      </c>
    </row>
    <row r="86" spans="11:21">
      <c r="K86" s="26">
        <v>0.1</v>
      </c>
      <c r="L86" s="96">
        <f>[1]!srE2LETe(L$9,$K86,$D$10)</f>
        <v>2075.9918400000001</v>
      </c>
      <c r="M86" s="96">
        <f>[1]!srE2LETe(M$9,$K86,$D$10)</f>
        <v>3113.0593200000003</v>
      </c>
      <c r="N86" s="96">
        <f>[1]!srE2LETe(N$9,$K86,$D$10)</f>
        <v>3992.2920000000008</v>
      </c>
      <c r="O86" s="96">
        <f>[1]!srE2LETe(O$9,$K86,$D$10)</f>
        <v>3413.2936050000003</v>
      </c>
      <c r="P86" s="96">
        <f>[1]!srE2LETe(P$9,$K86,$D$10)</f>
        <v>1613.5349999999999</v>
      </c>
      <c r="Q86" s="96">
        <f>[1]!srE2LETe(Q$9,$K86,$D$10)</f>
        <v>2269.5662000000002</v>
      </c>
      <c r="R86" s="96">
        <f>[1]!srE2LETe(R$9,$K86,$D$10)</f>
        <v>2910.2304000000004</v>
      </c>
      <c r="S86" s="96">
        <f>[1]!srE2LETe(S$9,$K86,$D$10)</f>
        <v>2653.95075</v>
      </c>
      <c r="T86" s="96" t="e">
        <f>[1]!srE2LETe(T$9,$K86,$D$10)</f>
        <v>#VALUE!</v>
      </c>
      <c r="U86" s="97" t="e">
        <f>[1]!srE2LETe(U$9,$K86,$D$10)</f>
        <v>#VALUE!</v>
      </c>
    </row>
    <row r="87" spans="11:21">
      <c r="K87" s="26">
        <v>0.2</v>
      </c>
      <c r="L87" s="96">
        <f>[1]!srE2LETe(L$9,$K87,$D$10)</f>
        <v>2850.3108000000002</v>
      </c>
      <c r="M87" s="96">
        <f>[1]!srE2LETe(M$9,$K87,$D$10)</f>
        <v>4618.9890000000005</v>
      </c>
      <c r="N87" s="96">
        <f>[1]!srE2LETe(N$9,$K87,$D$10)</f>
        <v>5973.1187400000008</v>
      </c>
      <c r="O87" s="96">
        <f>[1]!srE2LETe(O$9,$K87,$D$10)</f>
        <v>5750.6645160000007</v>
      </c>
      <c r="P87" s="96">
        <f>[1]!srE2LETe(P$9,$K87,$D$10)</f>
        <v>2529.9669999999996</v>
      </c>
      <c r="Q87" s="96">
        <f>[1]!srE2LETe(Q$9,$K87,$D$10)</f>
        <v>3871.3664000000003</v>
      </c>
      <c r="R87" s="96">
        <f>[1]!srE2LETe(R$9,$K87,$D$10)</f>
        <v>5005.8421599999992</v>
      </c>
      <c r="S87" s="96">
        <f>[1]!srE2LETe(S$9,$K87,$D$10)</f>
        <v>5105.1409199999998</v>
      </c>
      <c r="T87" s="96" t="e">
        <f>[1]!srE2LETe(T$9,$K87,$D$10)</f>
        <v>#VALUE!</v>
      </c>
      <c r="U87" s="97" t="e">
        <f>[1]!srE2LETe(U$9,$K87,$D$10)</f>
        <v>#VALUE!</v>
      </c>
    </row>
    <row r="88" spans="11:21">
      <c r="K88" s="26">
        <v>0.3</v>
      </c>
      <c r="L88" s="96">
        <f>[1]!srE2LETe(L$9,$K88,$D$10)</f>
        <v>3344.7051000000001</v>
      </c>
      <c r="M88" s="96">
        <f>[1]!srE2LETe(M$9,$K88,$D$10)</f>
        <v>5679.081792</v>
      </c>
      <c r="N88" s="96">
        <f>[1]!srE2LETe(N$9,$K88,$D$10)</f>
        <v>7450.8238440000005</v>
      </c>
      <c r="O88" s="96">
        <f>[1]!srE2LETe(O$9,$K88,$D$10)</f>
        <v>7973.7212519999994</v>
      </c>
      <c r="P88" s="96">
        <f>[1]!srE2LETe(P$9,$K88,$D$10)</f>
        <v>3150.2349999999997</v>
      </c>
      <c r="Q88" s="96">
        <f>[1]!srE2LETe(Q$9,$K88,$D$10)</f>
        <v>5107.3761199999999</v>
      </c>
      <c r="R88" s="96">
        <f>[1]!srE2LETe(R$9,$K88,$D$10)</f>
        <v>6699.5649599999997</v>
      </c>
      <c r="S88" s="96">
        <f>[1]!srE2LETe(S$9,$K88,$D$10)</f>
        <v>7509.7690799999982</v>
      </c>
      <c r="T88" s="96" t="e">
        <f>[1]!srE2LETe(T$9,$K88,$D$10)</f>
        <v>#VALUE!</v>
      </c>
      <c r="U88" s="97" t="e">
        <f>[1]!srE2LETe(U$9,$K88,$D$10)</f>
        <v>#VALUE!</v>
      </c>
    </row>
    <row r="89" spans="11:21">
      <c r="K89" s="26">
        <v>0.5</v>
      </c>
      <c r="L89" s="96">
        <f>[1]!srE2LETe(L$9,$K89,$D$10)</f>
        <v>3906.4112999999998</v>
      </c>
      <c r="M89" s="96">
        <f>[1]!srE2LETe(M$9,$K89,$D$10)</f>
        <v>6991.6174200000005</v>
      </c>
      <c r="N89" s="96">
        <f>[1]!srE2LETe(N$9,$K89,$D$10)</f>
        <v>9489.5852400000003</v>
      </c>
      <c r="O89" s="96">
        <f>[1]!srE2LETe(O$9,$K89,$D$10)</f>
        <v>11364.801930000001</v>
      </c>
      <c r="P89" s="96">
        <f>[1]!srE2LETe(P$9,$K89,$D$10)</f>
        <v>3762.1209999999996</v>
      </c>
      <c r="Q89" s="96">
        <f>[1]!srE2LETe(Q$9,$K89,$D$10)</f>
        <v>6582.9433999999992</v>
      </c>
      <c r="R89" s="96">
        <f>[1]!srE2LETe(R$9,$K89,$D$10)</f>
        <v>8936.0501999999997</v>
      </c>
      <c r="S89" s="96">
        <f>[1]!srE2LETe(S$9,$K89,$D$10)</f>
        <v>10941.094449999999</v>
      </c>
      <c r="T89" s="96" t="e">
        <f>[1]!srE2LETe(T$9,$K89,$D$10)</f>
        <v>#VALUE!</v>
      </c>
      <c r="U89" s="97" t="e">
        <f>[1]!srE2LETe(U$9,$K89,$D$10)</f>
        <v>#VALUE!</v>
      </c>
    </row>
    <row r="90" spans="11:21">
      <c r="K90" s="26">
        <v>0.8</v>
      </c>
      <c r="L90" s="96">
        <f>[1]!srE2LETe(L$9,$K90,$D$10)</f>
        <v>4237.86438</v>
      </c>
      <c r="M90" s="96">
        <f>[1]!srE2LETe(M$9,$K90,$D$10)</f>
        <v>8045.3039760000001</v>
      </c>
      <c r="N90" s="96">
        <f>[1]!srE2LETe(N$9,$K90,$D$10)</f>
        <v>11471.154732000001</v>
      </c>
      <c r="O90" s="96">
        <f>[1]!srE2LETe(O$9,$K90,$D$10)</f>
        <v>14680.214748</v>
      </c>
      <c r="P90" s="96">
        <f>[1]!srE2LETe(P$9,$K90,$D$10)</f>
        <v>3941.4958000000001</v>
      </c>
      <c r="Q90" s="96">
        <f>[1]!srE2LETe(Q$9,$K90,$D$10)</f>
        <v>7442.5454399999999</v>
      </c>
      <c r="R90" s="96">
        <f>[1]!srE2LETe(R$9,$K90,$D$10)</f>
        <v>10610.047359999999</v>
      </c>
      <c r="S90" s="96">
        <f>[1]!srE2LETe(S$9,$K90,$D$10)</f>
        <v>13652.154559999999</v>
      </c>
      <c r="T90" s="96" t="e">
        <f>[1]!srE2LETe(T$9,$K90,$D$10)</f>
        <v>#VALUE!</v>
      </c>
      <c r="U90" s="97" t="e">
        <f>[1]!srE2LETe(U$9,$K90,$D$10)</f>
        <v>#VALUE!</v>
      </c>
    </row>
    <row r="91" spans="11:21">
      <c r="K91" s="26">
        <v>1</v>
      </c>
      <c r="L91" s="96">
        <f>[1]!srE2LETe(L$9,$K91,$D$10)</f>
        <v>4310.2827000000007</v>
      </c>
      <c r="M91" s="96">
        <f>[1]!srE2LETe(M$9,$K91,$D$10)</f>
        <v>8469.6939000000002</v>
      </c>
      <c r="N91" s="96">
        <f>[1]!srE2LETe(N$9,$K91,$D$10)</f>
        <v>12437.382240000001</v>
      </c>
      <c r="O91" s="96">
        <f>[1]!srE2LETe(O$9,$K91,$D$10)</f>
        <v>16199.18901</v>
      </c>
      <c r="P91" s="96">
        <f>[1]!srE2LETe(P$9,$K91,$D$10)</f>
        <v>3882.2629999999995</v>
      </c>
      <c r="Q91" s="96">
        <f>[1]!srE2LETe(Q$9,$K91,$D$10)</f>
        <v>7612.5324000000001</v>
      </c>
      <c r="R91" s="96">
        <f>[1]!srE2LETe(R$9,$K91,$D$10)</f>
        <v>11179.632199999998</v>
      </c>
      <c r="S91" s="96">
        <f>[1]!srE2LETe(S$9,$K91,$D$10)</f>
        <v>14593.760499999999</v>
      </c>
      <c r="T91" s="96" t="e">
        <f>[1]!srE2LETe(T$9,$K91,$D$10)</f>
        <v>#VALUE!</v>
      </c>
      <c r="U91" s="97" t="e">
        <f>[1]!srE2LETe(U$9,$K91,$D$10)</f>
        <v>#VALUE!</v>
      </c>
    </row>
    <row r="92" spans="11:21">
      <c r="K92" s="26">
        <v>2</v>
      </c>
      <c r="L92" s="96">
        <f>[1]!srE2LETe(L$9,$K92,$D$10)</f>
        <v>4187.2644</v>
      </c>
      <c r="M92" s="96">
        <f>[1]!srE2LETe(M$9,$K92,$D$10)</f>
        <v>9439.4494800000011</v>
      </c>
      <c r="N92" s="96">
        <f>[1]!srE2LETe(N$9,$K92,$D$10)</f>
        <v>15230.501136000001</v>
      </c>
      <c r="O92" s="96">
        <f>[1]!srE2LETe(O$9,$K92,$D$10)</f>
        <v>20379.165155999999</v>
      </c>
      <c r="P92" s="96">
        <f>[1]!srE2LETe(P$9,$K92,$D$10)</f>
        <v>3322.0659999999998</v>
      </c>
      <c r="Q92" s="96">
        <f>[1]!srE2LETe(Q$9,$K92,$D$10)</f>
        <v>7501.0517999999984</v>
      </c>
      <c r="R92" s="96">
        <f>[1]!srE2LETe(R$9,$K92,$D$10)</f>
        <v>12127.301119999998</v>
      </c>
      <c r="S92" s="96">
        <f>[1]!srE2LETe(S$9,$K92,$D$10)</f>
        <v>16195.7004</v>
      </c>
      <c r="T92" s="96" t="e">
        <f>[1]!srE2LETe(T$9,$K92,$D$10)</f>
        <v>#VALUE!</v>
      </c>
      <c r="U92" s="97" t="e">
        <f>[1]!srE2LETe(U$9,$K92,$D$10)</f>
        <v>#VALUE!</v>
      </c>
    </row>
    <row r="93" spans="11:21">
      <c r="K93" s="26">
        <v>3</v>
      </c>
      <c r="L93" s="96">
        <f>[1]!srE2LETe(L$9,$K93,$D$10)</f>
        <v>3808.9251000000004</v>
      </c>
      <c r="M93" s="96">
        <f>[1]!srE2LETe(M$9,$K93,$D$10)</f>
        <v>9433.8788399999994</v>
      </c>
      <c r="N93" s="96">
        <f>[1]!srE2LETe(N$9,$K93,$D$10)</f>
        <v>15968.889468000001</v>
      </c>
      <c r="O93" s="96">
        <f>[1]!srE2LETe(O$9,$K93,$D$10)</f>
        <v>21546.678456000001</v>
      </c>
      <c r="P93" s="96">
        <f>[1]!srE2LETe(P$9,$K93,$D$10)</f>
        <v>2935.0969999999998</v>
      </c>
      <c r="Q93" s="96">
        <f>[1]!srE2LETe(Q$9,$K93,$D$10)</f>
        <v>7269.5968400000002</v>
      </c>
      <c r="R93" s="96">
        <f>[1]!srE2LETe(R$9,$K93,$D$10)</f>
        <v>12304.664239999998</v>
      </c>
      <c r="S93" s="96">
        <f>[1]!srE2LETe(S$9,$K93,$D$10)</f>
        <v>16607.815399999999</v>
      </c>
      <c r="T93" s="96" t="e">
        <f>[1]!srE2LETe(T$9,$K93,$D$10)</f>
        <v>#VALUE!</v>
      </c>
      <c r="U93" s="97" t="e">
        <f>[1]!srE2LETe(U$9,$K93,$D$10)</f>
        <v>#VALUE!</v>
      </c>
    </row>
    <row r="94" spans="11:21">
      <c r="K94" s="26">
        <v>5</v>
      </c>
      <c r="L94" s="96">
        <f>[1]!srE2LETe(L$9,$K94,$D$10)</f>
        <v>3189.1914000000002</v>
      </c>
      <c r="M94" s="96">
        <f>[1]!srE2LETe(M$9,$K94,$D$10)</f>
        <v>8918.5946400000012</v>
      </c>
      <c r="N94" s="96">
        <f>[1]!srE2LETe(N$9,$K94,$D$10)</f>
        <v>15817.832280000004</v>
      </c>
      <c r="O94" s="96">
        <f>[1]!srE2LETe(O$9,$K94,$D$10)</f>
        <v>21749.055165000002</v>
      </c>
      <c r="P94" s="96">
        <f>[1]!srE2LETe(P$9,$K94,$D$10)</f>
        <v>2390.2669999999998</v>
      </c>
      <c r="Q94" s="96">
        <f>[1]!srE2LETe(Q$9,$K94,$D$10)</f>
        <v>6685.7625999999991</v>
      </c>
      <c r="R94" s="96">
        <f>[1]!srE2LETe(R$9,$K94,$D$10)</f>
        <v>11856.897800000001</v>
      </c>
      <c r="S94" s="96">
        <f>[1]!srE2LETe(S$9,$K94,$D$10)</f>
        <v>16305.783999999998</v>
      </c>
      <c r="T94" s="96" t="e">
        <f>[1]!srE2LETe(T$9,$K94,$D$10)</f>
        <v>#VALUE!</v>
      </c>
      <c r="U94" s="97" t="e">
        <f>[1]!srE2LETe(U$9,$K94,$D$10)</f>
        <v>#VALUE!</v>
      </c>
    </row>
    <row r="95" spans="11:21">
      <c r="K95" s="26">
        <v>8</v>
      </c>
      <c r="L95" s="96">
        <f>[1]!srE2LETe(L$9,$K95,$D$10)</f>
        <v>2555.9953200000004</v>
      </c>
      <c r="M95" s="96">
        <f>[1]!srE2LETe(M$9,$K95,$D$10)</f>
        <v>7892.1113760000017</v>
      </c>
      <c r="N95" s="96">
        <f>[1]!srE2LETe(N$9,$K95,$D$10)</f>
        <v>14527.486368</v>
      </c>
      <c r="O95" s="96">
        <f>[1]!srE2LETe(O$9,$K95,$D$10)</f>
        <v>20686.478795999999</v>
      </c>
      <c r="P95" s="96">
        <f>[1]!srE2LETe(P$9,$K95,$D$10)</f>
        <v>1906.3461999999997</v>
      </c>
      <c r="Q95" s="96">
        <f>[1]!srE2LETe(Q$9,$K95,$D$10)</f>
        <v>5887.6285599999992</v>
      </c>
      <c r="R95" s="96">
        <f>[1]!srE2LETe(R$9,$K95,$D$10)</f>
        <v>10837.199560000001</v>
      </c>
      <c r="S95" s="96">
        <f>[1]!srE2LETe(S$9,$K95,$D$10)</f>
        <v>15431.820799999998</v>
      </c>
      <c r="T95" s="96" t="e">
        <f>[1]!srE2LETe(T$9,$K95,$D$10)</f>
        <v>#VALUE!</v>
      </c>
      <c r="U95" s="97" t="e">
        <f>[1]!srE2LETe(U$9,$K95,$D$10)</f>
        <v>#VALUE!</v>
      </c>
    </row>
    <row r="96" spans="11:21">
      <c r="K96" s="26">
        <v>10</v>
      </c>
      <c r="L96" s="96">
        <f>[1]!srE2LETe(L$9,$K96,$D$10)</f>
        <v>2260.7514000000001</v>
      </c>
      <c r="M96" s="96">
        <f>[1]!srE2LETe(M$9,$K96,$D$10)</f>
        <v>7256.6870400000007</v>
      </c>
      <c r="N96" s="96">
        <f>[1]!srE2LETe(N$9,$K96,$D$10)</f>
        <v>13619.75058</v>
      </c>
      <c r="O96" s="96">
        <f>[1]!srE2LETe(O$9,$K96,$D$10)</f>
        <v>19878.132509999999</v>
      </c>
      <c r="P96" s="96">
        <f>[1]!srE2LETe(P$9,$K96,$D$10)</f>
        <v>1683.385</v>
      </c>
      <c r="Q96" s="96">
        <f>[1]!srE2LETe(Q$9,$K96,$D$10)</f>
        <v>5403.0371999999998</v>
      </c>
      <c r="R96" s="96">
        <f>[1]!srE2LETe(R$9,$K96,$D$10)</f>
        <v>10141.661199999997</v>
      </c>
      <c r="S96" s="96">
        <f>[1]!srE2LETe(S$9,$K96,$D$10)</f>
        <v>14800.516499999998</v>
      </c>
      <c r="T96" s="96" t="e">
        <f>[1]!srE2LETe(T$9,$K96,$D$10)</f>
        <v>#VALUE!</v>
      </c>
      <c r="U96" s="97" t="e">
        <f>[1]!srE2LETe(U$9,$K96,$D$10)</f>
        <v>#VALUE!</v>
      </c>
    </row>
    <row r="97" spans="11:21">
      <c r="K97" s="26">
        <v>20</v>
      </c>
      <c r="L97" s="96">
        <f>[1]!srE2LETe(L$9,$K97,$D$10)</f>
        <v>1455.3297</v>
      </c>
      <c r="M97" s="96">
        <f>[1]!srE2LETe(M$9,$K97,$D$10)</f>
        <v>5014.9686600000005</v>
      </c>
      <c r="N97" s="96">
        <f>[1]!srE2LETe(N$9,$K97,$D$10)</f>
        <v>10226.395224</v>
      </c>
      <c r="O97" s="96">
        <f>[1]!srE2LETe(O$9,$K97,$D$10)</f>
        <v>16569.033084000002</v>
      </c>
      <c r="P97" s="96">
        <f>[1]!srE2LETe(P$9,$K97,$D$10)</f>
        <v>1059.9038999999998</v>
      </c>
      <c r="Q97" s="96">
        <f>[1]!srE2LETe(Q$9,$K97,$D$10)</f>
        <v>3652.5962</v>
      </c>
      <c r="R97" s="96">
        <f>[1]!srE2LETe(R$9,$K97,$D$10)</f>
        <v>7447.8540399999993</v>
      </c>
      <c r="S97" s="96">
        <f>[1]!srE2LETe(S$9,$K97,$D$10)</f>
        <v>12066.056639999999</v>
      </c>
      <c r="T97" s="96" t="e">
        <f>[1]!srE2LETe(T$9,$K97,$D$10)</f>
        <v>#VALUE!</v>
      </c>
      <c r="U97" s="97" t="e">
        <f>[1]!srE2LETe(U$9,$K97,$D$10)</f>
        <v>#VALUE!</v>
      </c>
    </row>
    <row r="98" spans="11:21">
      <c r="K98" s="26">
        <v>30</v>
      </c>
      <c r="L98" s="96">
        <f>[1]!srE2LETe(L$9,$K98,$D$10)</f>
        <v>1106.9325900000001</v>
      </c>
      <c r="M98" s="96">
        <f>[1]!srE2LETe(M$9,$K98,$D$10)</f>
        <v>3899.4480000000003</v>
      </c>
      <c r="N98" s="96">
        <f>[1]!srE2LETe(N$9,$K98,$D$10)</f>
        <v>8171.6646600000013</v>
      </c>
      <c r="O98" s="96">
        <f>[1]!srE2LETe(O$9,$K98,$D$10)</f>
        <v>13959.466776000001</v>
      </c>
      <c r="P98" s="96">
        <f>[1]!srE2LETe(P$9,$K98,$D$10)</f>
        <v>797.26789999999994</v>
      </c>
      <c r="Q98" s="96">
        <f>[1]!srE2LETe(Q$9,$K98,$D$10)</f>
        <v>2808.0817599999996</v>
      </c>
      <c r="R98" s="96">
        <f>[1]!srE2LETe(R$9,$K98,$D$10)</f>
        <v>5884.7227999999996</v>
      </c>
      <c r="S98" s="96">
        <f>[1]!srE2LETe(S$9,$K98,$D$10)</f>
        <v>10051.10766</v>
      </c>
      <c r="T98" s="96" t="e">
        <f>[1]!srE2LETe(T$9,$K98,$D$10)</f>
        <v>#VALUE!</v>
      </c>
      <c r="U98" s="97" t="e">
        <f>[1]!srE2LETe(U$9,$K98,$D$10)</f>
        <v>#VALUE!</v>
      </c>
    </row>
    <row r="99" spans="11:21">
      <c r="K99" s="26">
        <v>50</v>
      </c>
      <c r="L99" s="96">
        <f>[1]!srE2LETe(L$9,$K99,$D$10)</f>
        <v>764.80245000000002</v>
      </c>
      <c r="M99" s="96">
        <f>[1]!srE2LETe(M$9,$K99,$D$10)</f>
        <v>2777.4282600000001</v>
      </c>
      <c r="N99" s="96">
        <f>[1]!srE2LETe(N$9,$K99,$D$10)</f>
        <v>5962.4416799999999</v>
      </c>
      <c r="O99" s="96">
        <f>[1]!srE2LETe(O$9,$K99,$D$10)</f>
        <v>10955.940165000002</v>
      </c>
      <c r="P99" s="96">
        <f>[1]!srE2LETe(P$9,$K99,$D$10)</f>
        <v>544.69029999999998</v>
      </c>
      <c r="Q99" s="96">
        <f>[1]!srE2LETe(Q$9,$K99,$D$10)</f>
        <v>1977.5932</v>
      </c>
      <c r="R99" s="96">
        <f>[1]!srE2LETe(R$9,$K99,$D$10)</f>
        <v>4247.4387999999999</v>
      </c>
      <c r="S99" s="96">
        <f>[1]!srE2LETe(S$9,$K99,$D$10)</f>
        <v>7802.4545499999986</v>
      </c>
      <c r="T99" s="96" t="e">
        <f>[1]!srE2LETe(T$9,$K99,$D$10)</f>
        <v>#VALUE!</v>
      </c>
      <c r="U99" s="97" t="e">
        <f>[1]!srE2LETe(U$9,$K99,$D$10)</f>
        <v>#VALUE!</v>
      </c>
    </row>
    <row r="100" spans="11:21">
      <c r="K100" s="26">
        <v>80</v>
      </c>
      <c r="L100" s="96">
        <f>[1]!srE2LETe(L$9,$K100,$D$10)</f>
        <v>536.22052200000007</v>
      </c>
      <c r="M100" s="96">
        <f>[1]!srE2LETe(M$9,$K100,$D$10)</f>
        <v>2004.0284556000001</v>
      </c>
      <c r="N100" s="96">
        <f>[1]!srE2LETe(N$9,$K100,$D$10)</f>
        <v>4381.7725799999998</v>
      </c>
      <c r="O100" s="96">
        <f>[1]!srE2LETe(O$9,$K100,$D$10)</f>
        <v>8446.2043680000006</v>
      </c>
      <c r="P100" s="96">
        <f>[1]!srE2LETe(P$9,$K100,$D$10)</f>
        <v>378.69875999999994</v>
      </c>
      <c r="Q100" s="96">
        <f>[1]!srE2LETe(Q$9,$K100,$D$10)</f>
        <v>1415.0212999999999</v>
      </c>
      <c r="R100" s="96">
        <f>[1]!srE2LETe(R$9,$K100,$D$10)</f>
        <v>3094.8579199999995</v>
      </c>
      <c r="S100" s="96">
        <f>[1]!srE2LETe(S$9,$K100,$D$10)</f>
        <v>5964.6311999999989</v>
      </c>
      <c r="T100" s="96" t="e">
        <f>[1]!srE2LETe(T$9,$K100,$D$10)</f>
        <v>#VALUE!</v>
      </c>
      <c r="U100" s="97" t="e">
        <f>[1]!srE2LETe(U$9,$K100,$D$10)</f>
        <v>#VALUE!</v>
      </c>
    </row>
    <row r="101" spans="11:21">
      <c r="K101" s="26">
        <v>100</v>
      </c>
      <c r="L101" s="96">
        <f>[1]!srE2LETe(L$9,$K101,$D$10)</f>
        <v>454.47138000000001</v>
      </c>
      <c r="M101" s="96">
        <f>[1]!srE2LETe(M$9,$K101,$D$10)</f>
        <v>1720.9563840000001</v>
      </c>
      <c r="N101" s="96">
        <f>[1]!srE2LETe(N$9,$K101,$D$10)</f>
        <v>3775.0370400000011</v>
      </c>
      <c r="O101" s="96">
        <f>[1]!srE2LETe(O$9,$K101,$D$10)</f>
        <v>7416.6108300000005</v>
      </c>
      <c r="P101" s="96">
        <f>[1]!srE2LETe(P$9,$K101,$D$10)</f>
        <v>319.91299999999995</v>
      </c>
      <c r="Q101" s="96">
        <f>[1]!srE2LETe(Q$9,$K101,$D$10)</f>
        <v>1211.3945799999999</v>
      </c>
      <c r="R101" s="96">
        <f>[1]!srE2LETe(R$9,$K101,$D$10)</f>
        <v>2657.6527999999998</v>
      </c>
      <c r="S101" s="96">
        <f>[1]!srE2LETe(S$9,$K101,$D$10)</f>
        <v>5219.8206499999997</v>
      </c>
      <c r="T101" s="96" t="e">
        <f>[1]!srE2LETe(T$9,$K101,$D$10)</f>
        <v>#VALUE!</v>
      </c>
      <c r="U101" s="97" t="e">
        <f>[1]!srE2LETe(U$9,$K101,$D$10)</f>
        <v>#VALUE!</v>
      </c>
    </row>
    <row r="102" spans="11:21">
      <c r="K102" s="26">
        <v>200</v>
      </c>
      <c r="L102" s="96">
        <f>[1]!srE2LETe(L$9,$K102,$D$10)</f>
        <v>282.01365000000004</v>
      </c>
      <c r="M102" s="96">
        <f>[1]!srE2LETe(M$9,$K102,$D$10)</f>
        <v>1084.0929659999999</v>
      </c>
      <c r="N102" s="96">
        <f>[1]!srE2LETe(N$9,$K102,$D$10)</f>
        <v>2428.7990400000003</v>
      </c>
      <c r="O102" s="96">
        <f>[1]!srE2LETe(O$9,$K102,$D$10)</f>
        <v>4952.0204279999998</v>
      </c>
      <c r="P102" s="96">
        <f>[1]!srE2LETe(P$9,$K102,$D$10)</f>
        <v>196.69759999999997</v>
      </c>
      <c r="Q102" s="96">
        <f>[1]!srE2LETe(Q$9,$K102,$D$10)</f>
        <v>756.08434</v>
      </c>
      <c r="R102" s="96">
        <f>[1]!srE2LETe(R$9,$K102,$D$10)</f>
        <v>1694.1139600000001</v>
      </c>
      <c r="S102" s="96">
        <f>[1]!srE2LETe(S$9,$K102,$D$10)</f>
        <v>3453.4957599999998</v>
      </c>
      <c r="T102" s="96" t="e">
        <f>[1]!srE2LETe(T$9,$K102,$D$10)</f>
        <v>#VALUE!</v>
      </c>
      <c r="U102" s="97" t="e">
        <f>[1]!srE2LETe(U$9,$K102,$D$10)</f>
        <v>#VALUE!</v>
      </c>
    </row>
    <row r="103" spans="11:21">
      <c r="K103" s="26">
        <v>300</v>
      </c>
      <c r="L103" s="96">
        <f>[1]!srE2LETe(L$9,$K103,$D$10)</f>
        <v>221.47936200000004</v>
      </c>
      <c r="M103" s="96">
        <f>[1]!srE2LETe(M$9,$K103,$D$10)</f>
        <v>856.12380839999992</v>
      </c>
      <c r="N103" s="96">
        <f>[1]!srE2LETe(N$9,$K103,$D$10)</f>
        <v>1926.5687063999999</v>
      </c>
      <c r="O103" s="96">
        <f>[1]!srE2LETe(O$9,$K103,$D$10)</f>
        <v>3993.8703480000004</v>
      </c>
      <c r="P103" s="96">
        <f>[1]!srE2LETe(P$9,$K103,$D$10)</f>
        <v>153.80969999999999</v>
      </c>
      <c r="Q103" s="96">
        <f>[1]!srE2LETe(Q$9,$K103,$D$10)</f>
        <v>594.39556000000005</v>
      </c>
      <c r="R103" s="96">
        <f>[1]!srE2LETe(R$9,$K103,$D$10)</f>
        <v>1337.4263319999998</v>
      </c>
      <c r="S103" s="96">
        <f>[1]!srE2LETe(S$9,$K103,$D$10)</f>
        <v>2773.3244</v>
      </c>
      <c r="T103" s="96" t="e">
        <f>[1]!srE2LETe(T$9,$K103,$D$10)</f>
        <v>#VALUE!</v>
      </c>
      <c r="U103" s="97" t="e">
        <f>[1]!srE2LETe(U$9,$K103,$D$10)</f>
        <v>#VALUE!</v>
      </c>
    </row>
    <row r="104" spans="11:21">
      <c r="K104" s="26">
        <v>500</v>
      </c>
      <c r="L104" s="96">
        <f>[1]!srE2LETe(L$9,$K104,$D$10)</f>
        <v>172.82910600000002</v>
      </c>
      <c r="M104" s="96">
        <f>[1]!srE2LETe(M$9,$K104,$D$10)</f>
        <v>672.23698200000001</v>
      </c>
      <c r="N104" s="96">
        <f>[1]!srE2LETe(N$9,$K104,$D$10)</f>
        <v>1517.8137120000001</v>
      </c>
      <c r="O104" s="96">
        <f>[1]!srE2LETe(O$9,$K104,$D$10)</f>
        <v>3181.5317700000001</v>
      </c>
      <c r="P104" s="96">
        <f>[1]!srE2LETe(P$9,$K104,$D$10)</f>
        <v>119.28982999999999</v>
      </c>
      <c r="Q104" s="96">
        <f>[1]!srE2LETe(Q$9,$K104,$D$10)</f>
        <v>463.97163999999998</v>
      </c>
      <c r="R104" s="96">
        <f>[1]!srE2LETe(R$9,$K104,$D$10)</f>
        <v>1047.6661799999999</v>
      </c>
      <c r="S104" s="96">
        <f>[1]!srE2LETe(S$9,$K104,$D$10)</f>
        <v>2196.3633999999997</v>
      </c>
      <c r="T104" s="96" t="e">
        <f>[1]!srE2LETe(T$9,$K104,$D$10)</f>
        <v>#VALUE!</v>
      </c>
      <c r="U104" s="97" t="e">
        <f>[1]!srE2LETe(U$9,$K104,$D$10)</f>
        <v>#VALUE!</v>
      </c>
    </row>
    <row r="105" spans="11:21">
      <c r="K105" s="26">
        <v>800</v>
      </c>
      <c r="L105" s="96">
        <f>[1]!srE2LETe(L$9,$K105,$D$10)</f>
        <v>147.05561160000002</v>
      </c>
      <c r="M105" s="96">
        <f>[1]!srE2LETe(M$9,$K105,$D$10)</f>
        <v>572.9496084000001</v>
      </c>
      <c r="N105" s="96">
        <f>[1]!srE2LETe(N$9,$K105,$D$10)</f>
        <v>1298.8968444</v>
      </c>
      <c r="O105" s="96">
        <f>[1]!srE2LETe(O$9,$K105,$D$10)</f>
        <v>2737.8767160000002</v>
      </c>
      <c r="P105" s="96">
        <f>[1]!srE2LETe(P$9,$K105,$D$10)</f>
        <v>100.95001399999998</v>
      </c>
      <c r="Q105" s="96">
        <f>[1]!srE2LETe(Q$9,$K105,$D$10)</f>
        <v>393.32255599999996</v>
      </c>
      <c r="R105" s="96">
        <f>[1]!srE2LETe(R$9,$K105,$D$10)</f>
        <v>891.69392399999992</v>
      </c>
      <c r="S105" s="96">
        <f>[1]!srE2LETe(S$9,$K105,$D$10)</f>
        <v>1879.6914399999998</v>
      </c>
      <c r="T105" s="96" t="e">
        <f>[1]!srE2LETe(T$9,$K105,$D$10)</f>
        <v>#VALUE!</v>
      </c>
      <c r="U105" s="97" t="e">
        <f>[1]!srE2LETe(U$9,$K105,$D$10)</f>
        <v>#VALUE!</v>
      </c>
    </row>
    <row r="106" spans="11:21">
      <c r="K106" s="27">
        <v>900</v>
      </c>
      <c r="L106" s="98">
        <f>[1]!srE2LETe(L$9,$K106,$D$10)</f>
        <v>142.70122800000001</v>
      </c>
      <c r="M106" s="98">
        <f>[1]!srE2LETe(M$9,$K106,$D$10)</f>
        <v>556.83189000000004</v>
      </c>
      <c r="N106" s="98">
        <f>[1]!srE2LETe(N$9,$K106,$D$10)</f>
        <v>1261.2114647999999</v>
      </c>
      <c r="O106" s="98">
        <f>[1]!srE2LETe(O$9,$K106,$D$10)</f>
        <v>2662.4177549999999</v>
      </c>
      <c r="P106" s="98">
        <f>[1]!srE2LETe(P$9,$K106,$D$10)</f>
        <v>97.817939999999979</v>
      </c>
      <c r="Q106" s="98">
        <f>[1]!srE2LETe(Q$9,$K106,$D$10)</f>
        <v>381.66598799999997</v>
      </c>
      <c r="R106" s="98">
        <f>[1]!srE2LETe(R$9,$K106,$D$10)</f>
        <v>864.64800400000001</v>
      </c>
      <c r="S106" s="98">
        <f>[1]!srE2LETe(S$9,$K106,$D$10)</f>
        <v>1824.2864199999999</v>
      </c>
      <c r="T106" s="98" t="e">
        <f>[1]!srE2LETe(T$9,$K106,$D$10)</f>
        <v>#VALUE!</v>
      </c>
      <c r="U106" s="99" t="e">
        <f>[1]!srE2LETe(U$9,$K106,$D$10)</f>
        <v>#VALUE!</v>
      </c>
    </row>
    <row r="109" spans="11:21">
      <c r="K109" s="43" t="s">
        <v>72</v>
      </c>
      <c r="L109" s="44">
        <v>1</v>
      </c>
      <c r="M109" s="44">
        <v>2</v>
      </c>
      <c r="N109" s="44">
        <v>3</v>
      </c>
      <c r="O109" s="44">
        <v>4</v>
      </c>
      <c r="P109" s="44">
        <v>5</v>
      </c>
      <c r="Q109" s="44">
        <v>6</v>
      </c>
      <c r="R109" s="44">
        <v>7</v>
      </c>
      <c r="S109" s="44">
        <v>8</v>
      </c>
      <c r="T109" s="44">
        <v>9</v>
      </c>
      <c r="U109" s="45">
        <v>10</v>
      </c>
    </row>
    <row r="110" spans="11:21">
      <c r="K110" s="36" t="s">
        <v>70</v>
      </c>
      <c r="L110" s="49" t="s">
        <v>102</v>
      </c>
      <c r="M110" s="29"/>
      <c r="N110" s="51" t="str">
        <f>"[ "&amp;$D$13&amp;" ]"</f>
        <v>[ keV/um ]</v>
      </c>
      <c r="O110" s="29"/>
      <c r="P110" s="29"/>
      <c r="Q110" s="50"/>
      <c r="R110" s="29"/>
      <c r="S110" s="29"/>
      <c r="T110" s="29"/>
      <c r="U110" s="37"/>
    </row>
    <row r="111" spans="11:21">
      <c r="K111" s="26">
        <v>1E-4</v>
      </c>
      <c r="L111" s="96">
        <f>[1]!srE2LETn(L$9,$K111,$D$10)</f>
        <v>467.00532000000004</v>
      </c>
      <c r="M111" s="96">
        <f>[1]!srE2LETn(M$9,$K111,$D$10)</f>
        <v>951.92953200000011</v>
      </c>
      <c r="N111" s="96">
        <f>[1]!srE2LETn(N$9,$K111,$D$10)</f>
        <v>1335.4216740000002</v>
      </c>
      <c r="O111" s="96">
        <f>[1]!srE2LETn(O$9,$K111,$D$10)</f>
        <v>1737.4477995000002</v>
      </c>
      <c r="P111" s="96">
        <f>[1]!srE2LETn(P$9,$K111,$D$10)</f>
        <v>451.09129999999999</v>
      </c>
      <c r="Q111" s="96">
        <f>[1]!srE2LETn(Q$9,$K111,$D$10)</f>
        <v>797.60317999999984</v>
      </c>
      <c r="R111" s="96">
        <f>[1]!srE2LETn(R$9,$K111,$D$10)</f>
        <v>1049.7616799999998</v>
      </c>
      <c r="S111" s="96">
        <f>[1]!srE2LETn(S$9,$K111,$D$10)</f>
        <v>1307.3335549999999</v>
      </c>
      <c r="T111" s="96" t="e">
        <f>[1]!srE2LETn(T$9,$K111,$D$10)</f>
        <v>#VALUE!</v>
      </c>
      <c r="U111" s="97" t="e">
        <f>[1]!srE2LETn(U$9,$K111,$D$10)</f>
        <v>#VALUE!</v>
      </c>
    </row>
    <row r="112" spans="11:21">
      <c r="K112" s="26">
        <v>2.0000000000000001E-4</v>
      </c>
      <c r="L112" s="96">
        <f>[1]!srE2LETn(L$9,$K112,$D$10)</f>
        <v>534.0851100000001</v>
      </c>
      <c r="M112" s="96">
        <f>[1]!srE2LETn(M$9,$K112,$D$10)</f>
        <v>1133.671662</v>
      </c>
      <c r="N112" s="96">
        <f>[1]!srE2LETn(N$9,$K112,$D$10)</f>
        <v>1629.6907320000003</v>
      </c>
      <c r="O112" s="96">
        <f>[1]!srE2LETn(O$9,$K112,$D$10)</f>
        <v>2172.7260036000002</v>
      </c>
      <c r="P112" s="96">
        <f>[1]!srE2LETn(P$9,$K112,$D$10)</f>
        <v>503.61849999999998</v>
      </c>
      <c r="Q112" s="96">
        <f>[1]!srE2LETn(Q$9,$K112,$D$10)</f>
        <v>937.91785999999991</v>
      </c>
      <c r="R112" s="96">
        <f>[1]!srE2LETn(R$9,$K112,$D$10)</f>
        <v>1270.1579879999997</v>
      </c>
      <c r="S112" s="96">
        <f>[1]!srE2LETn(S$9,$K112,$D$10)</f>
        <v>1624.6551199999999</v>
      </c>
      <c r="T112" s="96" t="e">
        <f>[1]!srE2LETn(T$9,$K112,$D$10)</f>
        <v>#VALUE!</v>
      </c>
      <c r="U112" s="97" t="e">
        <f>[1]!srE2LETn(U$9,$K112,$D$10)</f>
        <v>#VALUE!</v>
      </c>
    </row>
    <row r="113" spans="11:21">
      <c r="K113" s="26">
        <v>2.9999999999999997E-4</v>
      </c>
      <c r="L113" s="96">
        <f>[1]!srE2LETn(L$9,$K113,$D$10)</f>
        <v>562.40253000000007</v>
      </c>
      <c r="M113" s="96">
        <f>[1]!srE2LETn(M$9,$K113,$D$10)</f>
        <v>1225.6893504</v>
      </c>
      <c r="N113" s="96">
        <f>[1]!srE2LETn(N$9,$K113,$D$10)</f>
        <v>1791.0071820000001</v>
      </c>
      <c r="O113" s="96">
        <f>[1]!srE2LETn(O$9,$K113,$D$10)</f>
        <v>2425.2245459999999</v>
      </c>
      <c r="P113" s="96">
        <f>[1]!srE2LETn(P$9,$K113,$D$10)</f>
        <v>521.63979999999992</v>
      </c>
      <c r="Q113" s="96">
        <f>[1]!srE2LETn(Q$9,$K113,$D$10)</f>
        <v>1005.5494239999999</v>
      </c>
      <c r="R113" s="96">
        <f>[1]!srE2LETn(R$9,$K113,$D$10)</f>
        <v>1388.4335959999999</v>
      </c>
      <c r="S113" s="96">
        <f>[1]!srE2LETn(S$9,$K113,$D$10)</f>
        <v>1806.5165799999997</v>
      </c>
      <c r="T113" s="96" t="e">
        <f>[1]!srE2LETn(T$9,$K113,$D$10)</f>
        <v>#VALUE!</v>
      </c>
      <c r="U113" s="97" t="e">
        <f>[1]!srE2LETn(U$9,$K113,$D$10)</f>
        <v>#VALUE!</v>
      </c>
    </row>
    <row r="114" spans="11:21">
      <c r="K114" s="26">
        <v>5.0000000000000001E-4</v>
      </c>
      <c r="L114" s="96">
        <f>[1]!srE2LETn(L$9,$K114,$D$10)</f>
        <v>580.97133000000008</v>
      </c>
      <c r="M114" s="96">
        <f>[1]!srE2LETn(M$9,$K114,$D$10)</f>
        <v>1314.0211320000001</v>
      </c>
      <c r="N114" s="96">
        <f>[1]!srE2LETn(N$9,$K114,$D$10)</f>
        <v>1964.718306</v>
      </c>
      <c r="O114" s="96">
        <f>[1]!srE2LETn(O$9,$K114,$D$10)</f>
        <v>2716.6154400000005</v>
      </c>
      <c r="P114" s="96">
        <f>[1]!srE2LETn(P$9,$K114,$D$10)</f>
        <v>526.38959999999997</v>
      </c>
      <c r="Q114" s="96">
        <f>[1]!srE2LETn(Q$9,$K114,$D$10)</f>
        <v>1065.6315999999999</v>
      </c>
      <c r="R114" s="96">
        <f>[1]!srE2LETn(R$9,$K114,$D$10)</f>
        <v>1511.8334</v>
      </c>
      <c r="S114" s="96">
        <f>[1]!srE2LETn(S$9,$K114,$D$10)</f>
        <v>2014.1946</v>
      </c>
      <c r="T114" s="96" t="e">
        <f>[1]!srE2LETn(T$9,$K114,$D$10)</f>
        <v>#VALUE!</v>
      </c>
      <c r="U114" s="97" t="e">
        <f>[1]!srE2LETn(U$9,$K114,$D$10)</f>
        <v>#VALUE!</v>
      </c>
    </row>
    <row r="115" spans="11:21">
      <c r="K115" s="26">
        <v>8.0000000000000004E-4</v>
      </c>
      <c r="L115" s="96">
        <f>[1]!srE2LETn(L$9,$K115,$D$10)</f>
        <v>576.79335000000003</v>
      </c>
      <c r="M115" s="96">
        <f>[1]!srE2LETn(M$9,$K115,$D$10)</f>
        <v>1358.2148760000002</v>
      </c>
      <c r="N115" s="96">
        <f>[1]!srE2LETn(N$9,$K115,$D$10)</f>
        <v>2078.8050132000003</v>
      </c>
      <c r="O115" s="96">
        <f>[1]!srE2LETn(O$9,$K115,$D$10)</f>
        <v>2939.3481960000004</v>
      </c>
      <c r="P115" s="96">
        <f>[1]!srE2LETn(P$9,$K115,$D$10)</f>
        <v>510.07263999999998</v>
      </c>
      <c r="Q115" s="96">
        <f>[1]!srE2LETn(Q$9,$K115,$D$10)</f>
        <v>1087.9500719999999</v>
      </c>
      <c r="R115" s="96">
        <f>[1]!srE2LETn(R$9,$K115,$D$10)</f>
        <v>1586.88024</v>
      </c>
      <c r="S115" s="96">
        <f>[1]!srE2LETn(S$9,$K115,$D$10)</f>
        <v>2167.9763600000001</v>
      </c>
      <c r="T115" s="96" t="e">
        <f>[1]!srE2LETn(T$9,$K115,$D$10)</f>
        <v>#VALUE!</v>
      </c>
      <c r="U115" s="97" t="e">
        <f>[1]!srE2LETn(U$9,$K115,$D$10)</f>
        <v>#VALUE!</v>
      </c>
    </row>
    <row r="116" spans="11:21">
      <c r="K116" s="26">
        <v>1E-3</v>
      </c>
      <c r="L116" s="96">
        <f>[1]!srE2LETn(L$9,$K116,$D$10)</f>
        <v>567.04473000000007</v>
      </c>
      <c r="M116" s="96">
        <f>[1]!srE2LETn(M$9,$K116,$D$10)</f>
        <v>1362.9963420000001</v>
      </c>
      <c r="N116" s="96">
        <f>[1]!srE2LETn(N$9,$K116,$D$10)</f>
        <v>2112.9437520000001</v>
      </c>
      <c r="O116" s="96">
        <f>[1]!srE2LETn(O$9,$K116,$D$10)</f>
        <v>3021.4919250000003</v>
      </c>
      <c r="P116" s="96">
        <f>[1]!srE2LETn(P$9,$K116,$D$10)</f>
        <v>495.37619999999993</v>
      </c>
      <c r="Q116" s="96">
        <f>[1]!srE2LETn(Q$9,$K116,$D$10)</f>
        <v>1084.9101999999998</v>
      </c>
      <c r="R116" s="96">
        <f>[1]!srE2LETn(R$9,$K116,$D$10)</f>
        <v>1605.9911999999999</v>
      </c>
      <c r="S116" s="96">
        <f>[1]!srE2LETn(S$9,$K116,$D$10)</f>
        <v>2223.2556500000001</v>
      </c>
      <c r="T116" s="96" t="e">
        <f>[1]!srE2LETn(T$9,$K116,$D$10)</f>
        <v>#VALUE!</v>
      </c>
      <c r="U116" s="97" t="e">
        <f>[1]!srE2LETn(U$9,$K116,$D$10)</f>
        <v>#VALUE!</v>
      </c>
    </row>
    <row r="117" spans="11:21">
      <c r="K117" s="26">
        <v>2E-3</v>
      </c>
      <c r="L117" s="96">
        <f>[1]!srE2LETn(L$9,$K117,$D$10)</f>
        <v>505.99980000000005</v>
      </c>
      <c r="M117" s="96">
        <f>[1]!srE2LETn(M$9,$K117,$D$10)</f>
        <v>1305.2937960000002</v>
      </c>
      <c r="N117" s="96">
        <f>[1]!srE2LETn(N$9,$K117,$D$10)</f>
        <v>2113.3615500000001</v>
      </c>
      <c r="O117" s="96">
        <f>[1]!srE2LETn(O$9,$K117,$D$10)</f>
        <v>3147.4116000000004</v>
      </c>
      <c r="P117" s="96">
        <f>[1]!srE2LETn(P$9,$K117,$D$10)</f>
        <v>424.40859999999992</v>
      </c>
      <c r="Q117" s="96">
        <f>[1]!srE2LETn(Q$9,$K117,$D$10)</f>
        <v>1016.42926</v>
      </c>
      <c r="R117" s="96">
        <f>[1]!srE2LETn(R$9,$K117,$D$10)</f>
        <v>1584.14212</v>
      </c>
      <c r="S117" s="96">
        <f>[1]!srE2LETn(S$9,$K117,$D$10)</f>
        <v>2295.2709999999997</v>
      </c>
      <c r="T117" s="96" t="e">
        <f>[1]!srE2LETn(T$9,$K117,$D$10)</f>
        <v>#VALUE!</v>
      </c>
      <c r="U117" s="97" t="e">
        <f>[1]!srE2LETn(U$9,$K117,$D$10)</f>
        <v>#VALUE!</v>
      </c>
    </row>
    <row r="118" spans="11:21">
      <c r="K118" s="26">
        <v>3.0000000000000001E-3</v>
      </c>
      <c r="L118" s="96">
        <f>[1]!srE2LETn(L$9,$K118,$D$10)</f>
        <v>452.38239000000004</v>
      </c>
      <c r="M118" s="96">
        <f>[1]!srE2LETn(M$9,$K118,$D$10)</f>
        <v>1219.8216096000001</v>
      </c>
      <c r="N118" s="96">
        <f>[1]!srE2LETn(N$9,$K118,$D$10)</f>
        <v>2032.1230500000004</v>
      </c>
      <c r="O118" s="96">
        <f>[1]!srE2LETn(O$9,$K118,$D$10)</f>
        <v>3110.8774860000003</v>
      </c>
      <c r="P118" s="96">
        <f>[1]!srE2LETn(P$9,$K118,$D$10)</f>
        <v>370.76379999999995</v>
      </c>
      <c r="Q118" s="96">
        <f>[1]!srE2LETn(Q$9,$K118,$D$10)</f>
        <v>936.87849199999994</v>
      </c>
      <c r="R118" s="96">
        <f>[1]!srE2LETn(R$9,$K118,$D$10)</f>
        <v>1509.8217199999997</v>
      </c>
      <c r="S118" s="96">
        <f>[1]!srE2LETn(S$9,$K118,$D$10)</f>
        <v>2253.3330599999999</v>
      </c>
      <c r="T118" s="96" t="e">
        <f>[1]!srE2LETn(T$9,$K118,$D$10)</f>
        <v>#VALUE!</v>
      </c>
      <c r="U118" s="97" t="e">
        <f>[1]!srE2LETn(U$9,$K118,$D$10)</f>
        <v>#VALUE!</v>
      </c>
    </row>
    <row r="119" spans="11:21">
      <c r="K119" s="26">
        <v>5.0000000000000001E-3</v>
      </c>
      <c r="L119" s="96">
        <f>[1]!srE2LETn(L$9,$K119,$D$10)</f>
        <v>375.32187000000005</v>
      </c>
      <c r="M119" s="96">
        <f>[1]!srE2LETn(M$9,$K119,$D$10)</f>
        <v>1068.4951739999999</v>
      </c>
      <c r="N119" s="96">
        <f>[1]!srE2LETn(N$9,$K119,$D$10)</f>
        <v>1847.5027560000001</v>
      </c>
      <c r="O119" s="96">
        <f>[1]!srE2LETn(O$9,$K119,$D$10)</f>
        <v>2936.5396649999998</v>
      </c>
      <c r="P119" s="96">
        <f>[1]!srE2LETn(P$9,$K119,$D$10)</f>
        <v>299.37709999999993</v>
      </c>
      <c r="Q119" s="96">
        <f>[1]!srE2LETn(Q$9,$K119,$D$10)</f>
        <v>806.96307999999988</v>
      </c>
      <c r="R119" s="96">
        <f>[1]!srE2LETn(R$9,$K119,$D$10)</f>
        <v>1356.0678999999998</v>
      </c>
      <c r="S119" s="96">
        <f>[1]!srE2LETn(S$9,$K119,$D$10)</f>
        <v>2109.7493999999997</v>
      </c>
      <c r="T119" s="96" t="e">
        <f>[1]!srE2LETn(T$9,$K119,$D$10)</f>
        <v>#VALUE!</v>
      </c>
      <c r="U119" s="97" t="e">
        <f>[1]!srE2LETn(U$9,$K119,$D$10)</f>
        <v>#VALUE!</v>
      </c>
    </row>
    <row r="120" spans="11:21">
      <c r="K120" s="26">
        <v>8.0000000000000002E-3</v>
      </c>
      <c r="L120" s="96">
        <f>[1]!srE2LETn(L$9,$K120,$D$10)</f>
        <v>303.22850400000004</v>
      </c>
      <c r="M120" s="96">
        <f>[1]!srE2LETn(M$9,$K120,$D$10)</f>
        <v>903.36283560000004</v>
      </c>
      <c r="N120" s="96">
        <f>[1]!srE2LETn(N$9,$K120,$D$10)</f>
        <v>1615.9033980000002</v>
      </c>
      <c r="O120" s="96">
        <f>[1]!srE2LETn(O$9,$K120,$D$10)</f>
        <v>2658.9593160000004</v>
      </c>
      <c r="P120" s="96">
        <f>[1]!srE2LETn(P$9,$K120,$D$10)</f>
        <v>236.59591999999998</v>
      </c>
      <c r="Q120" s="96">
        <f>[1]!srE2LETn(Q$9,$K120,$D$10)</f>
        <v>672.33139600000004</v>
      </c>
      <c r="R120" s="96">
        <f>[1]!srE2LETn(R$9,$K120,$D$10)</f>
        <v>1173.5526439999999</v>
      </c>
      <c r="S120" s="96">
        <f>[1]!srE2LETn(S$9,$K120,$D$10)</f>
        <v>1896.79072</v>
      </c>
      <c r="T120" s="96" t="e">
        <f>[1]!srE2LETn(T$9,$K120,$D$10)</f>
        <v>#VALUE!</v>
      </c>
      <c r="U120" s="97" t="e">
        <f>[1]!srE2LETn(U$9,$K120,$D$10)</f>
        <v>#VALUE!</v>
      </c>
    </row>
    <row r="121" spans="11:21">
      <c r="K121" s="26">
        <v>0.01</v>
      </c>
      <c r="L121" s="96">
        <f>[1]!srE2LETn(L$9,$K121,$D$10)</f>
        <v>270.64026000000001</v>
      </c>
      <c r="M121" s="96">
        <f>[1]!srE2LETn(M$9,$K121,$D$10)</f>
        <v>822.69068400000003</v>
      </c>
      <c r="N121" s="96">
        <f>[1]!srE2LETn(N$9,$K121,$D$10)</f>
        <v>1492.977942</v>
      </c>
      <c r="O121" s="96">
        <f>[1]!srE2LETn(O$9,$K121,$D$10)</f>
        <v>2497.7357100000004</v>
      </c>
      <c r="P121" s="96">
        <f>[1]!srE2LETn(P$9,$K121,$D$10)</f>
        <v>209.1309</v>
      </c>
      <c r="Q121" s="96">
        <f>[1]!srE2LETn(Q$9,$K121,$D$10)</f>
        <v>608.3934999999999</v>
      </c>
      <c r="R121" s="96">
        <f>[1]!srE2LETn(R$9,$K121,$D$10)</f>
        <v>1079.1266199999998</v>
      </c>
      <c r="S121" s="96">
        <f>[1]!srE2LETn(S$9,$K121,$D$10)</f>
        <v>1776.0060999999998</v>
      </c>
      <c r="T121" s="96" t="e">
        <f>[1]!srE2LETn(T$9,$K121,$D$10)</f>
        <v>#VALUE!</v>
      </c>
      <c r="U121" s="97" t="e">
        <f>[1]!srE2LETn(U$9,$K121,$D$10)</f>
        <v>#VALUE!</v>
      </c>
    </row>
    <row r="122" spans="11:21">
      <c r="K122" s="26">
        <v>0.02</v>
      </c>
      <c r="L122" s="96">
        <f>[1]!srE2LETn(L$9,$K122,$D$10)</f>
        <v>181.64928599999999</v>
      </c>
      <c r="M122" s="96">
        <f>[1]!srE2LETn(M$9,$K122,$D$10)</f>
        <v>582.13188000000002</v>
      </c>
      <c r="N122" s="96">
        <f>[1]!srE2LETn(N$9,$K122,$D$10)</f>
        <v>1102.75461</v>
      </c>
      <c r="O122" s="96">
        <f>[1]!srE2LETn(O$9,$K122,$D$10)</f>
        <v>1933.7455476000002</v>
      </c>
      <c r="P122" s="96">
        <f>[1]!srE2LETn(P$9,$K122,$D$10)</f>
        <v>136.97585000000001</v>
      </c>
      <c r="Q122" s="96">
        <f>[1]!srE2LETn(Q$9,$K122,$D$10)</f>
        <v>423.31894</v>
      </c>
      <c r="R122" s="96">
        <f>[1]!srE2LETn(R$9,$K122,$D$10)</f>
        <v>786.9915679999998</v>
      </c>
      <c r="S122" s="96">
        <f>[1]!srE2LETn(S$9,$K122,$D$10)</f>
        <v>1360.8791679999997</v>
      </c>
      <c r="T122" s="96" t="e">
        <f>[1]!srE2LETn(T$9,$K122,$D$10)</f>
        <v>#VALUE!</v>
      </c>
      <c r="U122" s="97" t="e">
        <f>[1]!srE2LETn(U$9,$K122,$D$10)</f>
        <v>#VALUE!</v>
      </c>
    </row>
    <row r="123" spans="11:21">
      <c r="K123" s="26">
        <v>0.03</v>
      </c>
      <c r="L123" s="96">
        <f>[1]!srE2LETn(L$9,$K123,$D$10)</f>
        <v>140.14801800000001</v>
      </c>
      <c r="M123" s="96">
        <f>[1]!srE2LETn(M$9,$K123,$D$10)</f>
        <v>460.74763439999998</v>
      </c>
      <c r="N123" s="96">
        <f>[1]!srE2LETn(N$9,$K123,$D$10)</f>
        <v>890.16041880000012</v>
      </c>
      <c r="O123" s="96">
        <f>[1]!srE2LETn(O$9,$K123,$D$10)</f>
        <v>1599.3214596000003</v>
      </c>
      <c r="P123" s="96">
        <f>[1]!srE2LETn(P$9,$K123,$D$10)</f>
        <v>104.4956</v>
      </c>
      <c r="Q123" s="96">
        <f>[1]!srE2LETn(Q$9,$K123,$D$10)</f>
        <v>332.340712</v>
      </c>
      <c r="R123" s="96">
        <f>[1]!srE2LETn(R$9,$K123,$D$10)</f>
        <v>631.40488400000004</v>
      </c>
      <c r="S123" s="96">
        <f>[1]!srE2LETn(S$9,$K123,$D$10)</f>
        <v>1120.2263599999999</v>
      </c>
      <c r="T123" s="96" t="e">
        <f>[1]!srE2LETn(T$9,$K123,$D$10)</f>
        <v>#VALUE!</v>
      </c>
      <c r="U123" s="97" t="e">
        <f>[1]!srE2LETn(U$9,$K123,$D$10)</f>
        <v>#VALUE!</v>
      </c>
    </row>
    <row r="124" spans="11:21">
      <c r="K124" s="26">
        <v>0.05</v>
      </c>
      <c r="L124" s="96">
        <f>[1]!srE2LETn(L$9,$K124,$D$10)</f>
        <v>98.878860000000003</v>
      </c>
      <c r="M124" s="96">
        <f>[1]!srE2LETn(M$9,$K124,$D$10)</f>
        <v>334.145556</v>
      </c>
      <c r="N124" s="96">
        <f>[1]!srE2LETn(N$9,$K124,$D$10)</f>
        <v>658.96028999999999</v>
      </c>
      <c r="O124" s="96">
        <f>[1]!srE2LETn(O$9,$K124,$D$10)</f>
        <v>1214.4343365</v>
      </c>
      <c r="P124" s="96">
        <f>[1]!srE2LETn(P$9,$K124,$D$10)</f>
        <v>72.839579999999984</v>
      </c>
      <c r="Q124" s="96">
        <f>[1]!srE2LETn(Q$9,$K124,$D$10)</f>
        <v>239.02669999999995</v>
      </c>
      <c r="R124" s="96">
        <f>[1]!srE2LETn(R$9,$K124,$D$10)</f>
        <v>464.39073999999994</v>
      </c>
      <c r="S124" s="96">
        <f>[1]!srE2LETn(S$9,$K124,$D$10)</f>
        <v>846.51913499999989</v>
      </c>
      <c r="T124" s="96" t="e">
        <f>[1]!srE2LETn(T$9,$K124,$D$10)</f>
        <v>#VALUE!</v>
      </c>
      <c r="U124" s="97" t="e">
        <f>[1]!srE2LETn(U$9,$K124,$D$10)</f>
        <v>#VALUE!</v>
      </c>
    </row>
    <row r="125" spans="11:21">
      <c r="K125" s="26">
        <v>0.08</v>
      </c>
      <c r="L125" s="96">
        <f>[1]!srE2LETn(L$9,$K125,$D$10)</f>
        <v>70.477880399999989</v>
      </c>
      <c r="M125" s="96">
        <f>[1]!srE2LETn(M$9,$K125,$D$10)</f>
        <v>242.61065640000001</v>
      </c>
      <c r="N125" s="96">
        <f>[1]!srE2LETn(N$9,$K125,$D$10)</f>
        <v>486.95749560000002</v>
      </c>
      <c r="O125" s="96">
        <f>[1]!srE2LETn(O$9,$K125,$D$10)</f>
        <v>914.19773040000007</v>
      </c>
      <c r="P125" s="96">
        <f>[1]!srE2LETn(P$9,$K125,$D$10)</f>
        <v>51.468274000000001</v>
      </c>
      <c r="Q125" s="96">
        <f>[1]!srE2LETn(Q$9,$K125,$D$10)</f>
        <v>172.44567999999998</v>
      </c>
      <c r="R125" s="96">
        <f>[1]!srE2LETn(R$9,$K125,$D$10)</f>
        <v>341.63914399999993</v>
      </c>
      <c r="S125" s="96">
        <f>[1]!srE2LETn(S$9,$K125,$D$10)</f>
        <v>634.95326399999988</v>
      </c>
      <c r="T125" s="96" t="e">
        <f>[1]!srE2LETn(T$9,$K125,$D$10)</f>
        <v>#VALUE!</v>
      </c>
      <c r="U125" s="97" t="e">
        <f>[1]!srE2LETn(U$9,$K125,$D$10)</f>
        <v>#VALUE!</v>
      </c>
    </row>
    <row r="126" spans="11:21">
      <c r="K126" s="26">
        <v>0.1</v>
      </c>
      <c r="L126" s="96">
        <f>[1]!srE2LETn(L$9,$K126,$D$10)</f>
        <v>59.652270000000001</v>
      </c>
      <c r="M126" s="96">
        <f>[1]!srE2LETn(M$9,$K126,$D$10)</f>
        <v>207.4088538</v>
      </c>
      <c r="N126" s="96">
        <f>[1]!srE2LETn(N$9,$K126,$D$10)</f>
        <v>418.26222000000001</v>
      </c>
      <c r="O126" s="96">
        <f>[1]!srE2LETn(O$9,$K126,$D$10)</f>
        <v>792.38872350000008</v>
      </c>
      <c r="P126" s="96">
        <f>[1]!srE2LETn(P$9,$K126,$D$10)</f>
        <v>43.404789999999991</v>
      </c>
      <c r="Q126" s="96">
        <f>[1]!srE2LETn(Q$9,$K126,$D$10)</f>
        <v>147.11527599999997</v>
      </c>
      <c r="R126" s="96">
        <f>[1]!srE2LETn(R$9,$K126,$D$10)</f>
        <v>292.89501999999999</v>
      </c>
      <c r="S126" s="96">
        <f>[1]!srE2LETn(S$9,$K126,$D$10)</f>
        <v>549.55884499999991</v>
      </c>
      <c r="T126" s="96" t="e">
        <f>[1]!srE2LETn(T$9,$K126,$D$10)</f>
        <v>#VALUE!</v>
      </c>
      <c r="U126" s="97" t="e">
        <f>[1]!srE2LETn(U$9,$K126,$D$10)</f>
        <v>#VALUE!</v>
      </c>
    </row>
    <row r="127" spans="11:21">
      <c r="K127" s="26">
        <v>0.2</v>
      </c>
      <c r="L127" s="96">
        <f>[1]!srE2LETn(L$9,$K127,$D$10)</f>
        <v>35.002187999999997</v>
      </c>
      <c r="M127" s="96">
        <f>[1]!srE2LETn(M$9,$K127,$D$10)</f>
        <v>124.06279500000001</v>
      </c>
      <c r="N127" s="96">
        <f>[1]!srE2LETn(N$9,$K127,$D$10)</f>
        <v>255.16316519999998</v>
      </c>
      <c r="O127" s="96">
        <f>[1]!srE2LETn(O$9,$K127,$D$10)</f>
        <v>492.71382360000001</v>
      </c>
      <c r="P127" s="96">
        <f>[1]!srE2LETn(P$9,$K127,$D$10)</f>
        <v>25.215849999999996</v>
      </c>
      <c r="Q127" s="96">
        <f>[1]!srE2LETn(Q$9,$K127,$D$10)</f>
        <v>87.396320000000003</v>
      </c>
      <c r="R127" s="96">
        <f>[1]!srE2LETn(R$9,$K127,$D$10)</f>
        <v>177.78221999999997</v>
      </c>
      <c r="S127" s="96">
        <f>[1]!srE2LETn(S$9,$K127,$D$10)</f>
        <v>340.49919199999999</v>
      </c>
      <c r="T127" s="96" t="e">
        <f>[1]!srE2LETn(T$9,$K127,$D$10)</f>
        <v>#VALUE!</v>
      </c>
      <c r="U127" s="97" t="e">
        <f>[1]!srE2LETn(U$9,$K127,$D$10)</f>
        <v>#VALUE!</v>
      </c>
    </row>
    <row r="128" spans="11:21">
      <c r="K128" s="26">
        <v>0.3</v>
      </c>
      <c r="L128" s="96">
        <f>[1]!srE2LETn(L$9,$K128,$D$10)</f>
        <v>25.346412000000004</v>
      </c>
      <c r="M128" s="96">
        <f>[1]!srE2LETn(M$9,$K128,$D$10)</f>
        <v>90.786576960000019</v>
      </c>
      <c r="N128" s="96">
        <f>[1]!srE2LETn(N$9,$K128,$D$10)</f>
        <v>188.00445780000001</v>
      </c>
      <c r="O128" s="96">
        <f>[1]!srE2LETn(O$9,$K128,$D$10)</f>
        <v>366.90091920000003</v>
      </c>
      <c r="P128" s="96">
        <f>[1]!srE2LETn(P$9,$K128,$D$10)</f>
        <v>18.188939999999999</v>
      </c>
      <c r="Q128" s="96">
        <f>[1]!srE2LETn(Q$9,$K128,$D$10)</f>
        <v>63.7512568</v>
      </c>
      <c r="R128" s="96">
        <f>[1]!srE2LETn(R$9,$K128,$D$10)</f>
        <v>130.68040919999999</v>
      </c>
      <c r="S128" s="96">
        <f>[1]!srE2LETn(S$9,$K128,$D$10)</f>
        <v>253.19507400000001</v>
      </c>
      <c r="T128" s="96" t="e">
        <f>[1]!srE2LETn(T$9,$K128,$D$10)</f>
        <v>#VALUE!</v>
      </c>
      <c r="U128" s="97" t="e">
        <f>[1]!srE2LETn(U$9,$K128,$D$10)</f>
        <v>#VALUE!</v>
      </c>
    </row>
    <row r="129" spans="11:21">
      <c r="K129" s="26">
        <v>0.5</v>
      </c>
      <c r="L129" s="96">
        <f>[1]!srE2LETn(L$9,$K129,$D$10)</f>
        <v>16.735130999999999</v>
      </c>
      <c r="M129" s="96">
        <f>[1]!srE2LETn(M$9,$K129,$D$10)</f>
        <v>60.696764999999992</v>
      </c>
      <c r="N129" s="96">
        <f>[1]!srE2LETn(N$9,$K129,$D$10)</f>
        <v>126.55565639999999</v>
      </c>
      <c r="O129" s="96">
        <f>[1]!srE2LETn(O$9,$K129,$D$10)</f>
        <v>249.59948850000004</v>
      </c>
      <c r="P129" s="96">
        <f>[1]!srE2LETn(P$9,$K129,$D$10)</f>
        <v>11.947143999999998</v>
      </c>
      <c r="Q129" s="96">
        <f>[1]!srE2LETn(Q$9,$K129,$D$10)</f>
        <v>42.485563999999997</v>
      </c>
      <c r="R129" s="96">
        <f>[1]!srE2LETn(R$9,$K129,$D$10)</f>
        <v>87.753951999999984</v>
      </c>
      <c r="S129" s="96">
        <f>[1]!srE2LETn(S$9,$K129,$D$10)</f>
        <v>171.89386500000001</v>
      </c>
      <c r="T129" s="96" t="e">
        <f>[1]!srE2LETn(T$9,$K129,$D$10)</f>
        <v>#VALUE!</v>
      </c>
      <c r="U129" s="97" t="e">
        <f>[1]!srE2LETn(U$9,$K129,$D$10)</f>
        <v>#VALUE!</v>
      </c>
    </row>
    <row r="130" spans="11:21">
      <c r="K130" s="26">
        <v>0.8</v>
      </c>
      <c r="L130" s="96">
        <f>[1]!srE2LETn(L$9,$K130,$D$10)</f>
        <v>11.344608360000001</v>
      </c>
      <c r="M130" s="96">
        <f>[1]!srE2LETn(M$9,$K130,$D$10)</f>
        <v>41.396354280000004</v>
      </c>
      <c r="N130" s="96">
        <f>[1]!srE2LETn(N$9,$K130,$D$10)</f>
        <v>87.091385760000009</v>
      </c>
      <c r="O130" s="96">
        <f>[1]!srE2LETn(O$9,$K130,$D$10)</f>
        <v>172.7919684</v>
      </c>
      <c r="P130" s="96">
        <f>[1]!srE2LETn(P$9,$K130,$D$10)</f>
        <v>8.0696307999999988</v>
      </c>
      <c r="Q130" s="96">
        <f>[1]!srE2LETn(Q$9,$K130,$D$10)</f>
        <v>28.903929999999999</v>
      </c>
      <c r="R130" s="96">
        <f>[1]!srE2LETn(R$9,$K130,$D$10)</f>
        <v>60.279991199999991</v>
      </c>
      <c r="S130" s="96">
        <f>[1]!srE2LETn(S$9,$K130,$D$10)</f>
        <v>118.84390759999998</v>
      </c>
      <c r="T130" s="96" t="e">
        <f>[1]!srE2LETn(T$9,$K130,$D$10)</f>
        <v>#VALUE!</v>
      </c>
      <c r="U130" s="97" t="e">
        <f>[1]!srE2LETn(U$9,$K130,$D$10)</f>
        <v>#VALUE!</v>
      </c>
    </row>
    <row r="131" spans="11:21">
      <c r="K131" s="26">
        <v>1</v>
      </c>
      <c r="L131" s="96">
        <f>[1]!srE2LETn(L$9,$K131,$D$10)</f>
        <v>9.4027761000000005</v>
      </c>
      <c r="M131" s="96">
        <f>[1]!srE2LETn(M$9,$K131,$D$10)</f>
        <v>34.500830399999998</v>
      </c>
      <c r="N131" s="96">
        <f>[1]!srE2LETn(N$9,$K131,$D$10)</f>
        <v>72.604008000000007</v>
      </c>
      <c r="O131" s="96">
        <f>[1]!srE2LETn(O$9,$K131,$D$10)</f>
        <v>144.72406665</v>
      </c>
      <c r="P131" s="96">
        <f>[1]!srE2LETn(P$9,$K131,$D$10)</f>
        <v>6.6762629999999996</v>
      </c>
      <c r="Q131" s="96">
        <f>[1]!srE2LETn(Q$9,$K131,$D$10)</f>
        <v>24.064721999999996</v>
      </c>
      <c r="R131" s="96">
        <f>[1]!srE2LETn(R$9,$K131,$D$10)</f>
        <v>50.222149999999992</v>
      </c>
      <c r="S131" s="96">
        <f>[1]!srE2LETn(S$9,$K131,$D$10)</f>
        <v>99.492244499999984</v>
      </c>
      <c r="T131" s="96" t="e">
        <f>[1]!srE2LETn(T$9,$K131,$D$10)</f>
        <v>#VALUE!</v>
      </c>
      <c r="U131" s="97" t="e">
        <f>[1]!srE2LETn(U$9,$K131,$D$10)</f>
        <v>#VALUE!</v>
      </c>
    </row>
    <row r="132" spans="11:21">
      <c r="K132" s="26">
        <v>2</v>
      </c>
      <c r="L132" s="96">
        <f>[1]!srE2LETn(L$9,$K132,$D$10)</f>
        <v>5.2178328</v>
      </c>
      <c r="M132" s="96">
        <f>[1]!srE2LETn(M$9,$K132,$D$10)</f>
        <v>19.284627240000003</v>
      </c>
      <c r="N132" s="96">
        <f>[1]!srE2LETn(N$9,$K132,$D$10)</f>
        <v>41.014765440000005</v>
      </c>
      <c r="O132" s="96">
        <f>[1]!srE2LETn(O$9,$K132,$D$10)</f>
        <v>82.308062879999994</v>
      </c>
      <c r="P132" s="96">
        <f>[1]!srE2LETn(P$9,$K132,$D$10)</f>
        <v>3.6880799999999998</v>
      </c>
      <c r="Q132" s="96">
        <f>[1]!srE2LETn(Q$9,$K132,$D$10)</f>
        <v>13.413435199999997</v>
      </c>
      <c r="R132" s="96">
        <f>[1]!srE2LETn(R$9,$K132,$D$10)</f>
        <v>28.307131599999998</v>
      </c>
      <c r="S132" s="96">
        <f>[1]!srE2LETn(S$9,$K132,$D$10)</f>
        <v>56.502503199999992</v>
      </c>
      <c r="T132" s="96" t="e">
        <f>[1]!srE2LETn(T$9,$K132,$D$10)</f>
        <v>#VALUE!</v>
      </c>
      <c r="U132" s="97" t="e">
        <f>[1]!srE2LETn(U$9,$K132,$D$10)</f>
        <v>#VALUE!</v>
      </c>
    </row>
    <row r="133" spans="11:21">
      <c r="K133" s="26">
        <v>3</v>
      </c>
      <c r="L133" s="96">
        <f>[1]!srE2LETn(L$9,$K133,$D$10)</f>
        <v>3.6789434999999999</v>
      </c>
      <c r="M133" s="96">
        <f>[1]!srE2LETn(M$9,$K133,$D$10)</f>
        <v>13.664037168</v>
      </c>
      <c r="N133" s="96">
        <f>[1]!srE2LETn(N$9,$K133,$D$10)</f>
        <v>29.111236200000004</v>
      </c>
      <c r="O133" s="96">
        <f>[1]!srE2LETn(O$9,$K133,$D$10)</f>
        <v>58.770716219999997</v>
      </c>
      <c r="P133" s="96">
        <f>[1]!srE2LETn(P$9,$K133,$D$10)</f>
        <v>2.5956259999999998</v>
      </c>
      <c r="Q133" s="96">
        <f>[1]!srE2LETn(Q$9,$K133,$D$10)</f>
        <v>9.4898768799999988</v>
      </c>
      <c r="R133" s="96">
        <f>[1]!srE2LETn(R$9,$K133,$D$10)</f>
        <v>20.074331199999996</v>
      </c>
      <c r="S133" s="96">
        <f>[1]!srE2LETn(S$9,$K133,$D$10)</f>
        <v>40.327198999999993</v>
      </c>
      <c r="T133" s="96" t="e">
        <f>[1]!srE2LETn(T$9,$K133,$D$10)</f>
        <v>#VALUE!</v>
      </c>
      <c r="U133" s="97" t="e">
        <f>[1]!srE2LETn(U$9,$K133,$D$10)</f>
        <v>#VALUE!</v>
      </c>
    </row>
    <row r="134" spans="11:21">
      <c r="K134" s="26">
        <v>5</v>
      </c>
      <c r="L134" s="96">
        <f>[1]!srE2LETn(L$9,$K134,$D$10)</f>
        <v>2.3582376000000003</v>
      </c>
      <c r="M134" s="96">
        <f>[1]!srE2LETn(M$9,$K134,$D$10)</f>
        <v>8.824357980000002</v>
      </c>
      <c r="N134" s="96">
        <f>[1]!srE2LETn(N$9,$K134,$D$10)</f>
        <v>18.844546680000001</v>
      </c>
      <c r="O134" s="96">
        <f>[1]!srE2LETn(O$9,$K134,$D$10)</f>
        <v>38.22039315</v>
      </c>
      <c r="P134" s="96">
        <f>[1]!srE2LETn(P$9,$K134,$D$10)</f>
        <v>1.6596359999999999</v>
      </c>
      <c r="Q134" s="96">
        <f>[1]!srE2LETn(Q$9,$K134,$D$10)</f>
        <v>6.1199775999999995</v>
      </c>
      <c r="R134" s="96">
        <f>[1]!srE2LETn(R$9,$K134,$D$10)</f>
        <v>12.980644599999996</v>
      </c>
      <c r="S134" s="96">
        <f>[1]!srE2LETn(S$9,$K134,$D$10)</f>
        <v>26.193051500000003</v>
      </c>
      <c r="T134" s="96" t="e">
        <f>[1]!srE2LETn(T$9,$K134,$D$10)</f>
        <v>#VALUE!</v>
      </c>
      <c r="U134" s="97" t="e">
        <f>[1]!srE2LETn(U$9,$K134,$D$10)</f>
        <v>#VALUE!</v>
      </c>
    </row>
    <row r="135" spans="11:21">
      <c r="K135" s="26">
        <v>8</v>
      </c>
      <c r="L135" s="96">
        <f>[1]!srE2LETn(L$9,$K135,$D$10)</f>
        <v>1.5627966300000002</v>
      </c>
      <c r="M135" s="96">
        <f>[1]!srE2LETn(M$9,$K135,$D$10)</f>
        <v>5.8554853920000012</v>
      </c>
      <c r="N135" s="96">
        <f>[1]!srE2LETn(N$9,$K135,$D$10)</f>
        <v>12.578040900000001</v>
      </c>
      <c r="O135" s="96">
        <f>[1]!srE2LETn(O$9,$K135,$D$10)</f>
        <v>25.552525679999999</v>
      </c>
      <c r="P135" s="96">
        <f>[1]!srE2LETn(P$9,$K135,$D$10)</f>
        <v>1.0975670199999998</v>
      </c>
      <c r="Q135" s="96">
        <f>[1]!srE2LETn(Q$9,$K135,$D$10)</f>
        <v>4.0558821599999995</v>
      </c>
      <c r="R135" s="96">
        <f>[1]!srE2LETn(R$9,$K135,$D$10)</f>
        <v>8.6566501999999996</v>
      </c>
      <c r="S135" s="96">
        <f>[1]!srE2LETn(S$9,$K135,$D$10)</f>
        <v>17.504968799999997</v>
      </c>
      <c r="T135" s="96" t="e">
        <f>[1]!srE2LETn(T$9,$K135,$D$10)</f>
        <v>#VALUE!</v>
      </c>
      <c r="U135" s="97" t="e">
        <f>[1]!srE2LETn(U$9,$K135,$D$10)</f>
        <v>#VALUE!</v>
      </c>
    </row>
    <row r="136" spans="11:21">
      <c r="K136" s="26">
        <v>10</v>
      </c>
      <c r="L136" s="96">
        <f>[1]!srE2LETn(L$9,$K136,$D$10)</f>
        <v>1.2821756400000002</v>
      </c>
      <c r="M136" s="96">
        <f>[1]!srE2LETn(M$9,$K136,$D$10)</f>
        <v>4.8251026799999996</v>
      </c>
      <c r="N136" s="96">
        <f>[1]!srE2LETn(N$9,$K136,$D$10)</f>
        <v>10.350713339999999</v>
      </c>
      <c r="O136" s="96">
        <f>[1]!srE2LETn(O$9,$K136,$D$10)</f>
        <v>21.094388910000003</v>
      </c>
      <c r="P136" s="96">
        <f>[1]!srE2LETn(P$9,$K136,$D$10)</f>
        <v>0.89966800000000002</v>
      </c>
      <c r="Q136" s="96">
        <f>[1]!srE2LETn(Q$9,$K136,$D$10)</f>
        <v>3.3402269999999996</v>
      </c>
      <c r="R136" s="96">
        <f>[1]!srE2LETn(R$9,$K136,$D$10)</f>
        <v>7.1207883999999986</v>
      </c>
      <c r="S136" s="96">
        <f>[1]!srE2LETn(S$9,$K136,$D$10)</f>
        <v>14.452663499999998</v>
      </c>
      <c r="T136" s="96" t="e">
        <f>[1]!srE2LETn(T$9,$K136,$D$10)</f>
        <v>#VALUE!</v>
      </c>
      <c r="U136" s="97" t="e">
        <f>[1]!srE2LETn(U$9,$K136,$D$10)</f>
        <v>#VALUE!</v>
      </c>
    </row>
    <row r="137" spans="11:21">
      <c r="K137" s="26">
        <v>20</v>
      </c>
      <c r="L137" s="96">
        <f>[1]!srE2LETn(L$9,$K137,$D$10)</f>
        <v>0.69238412999999999</v>
      </c>
      <c r="M137" s="96">
        <f>[1]!srE2LETn(M$9,$K137,$D$10)</f>
        <v>2.6121659399999997</v>
      </c>
      <c r="N137" s="96">
        <f>[1]!srE2LETn(N$9,$K137,$D$10)</f>
        <v>5.6430583200000006</v>
      </c>
      <c r="O137" s="96">
        <f>[1]!srE2LETn(O$9,$K137,$D$10)</f>
        <v>11.532153240000001</v>
      </c>
      <c r="P137" s="96">
        <f>[1]!srE2LETn(P$9,$K137,$D$10)</f>
        <v>0.48461929999999992</v>
      </c>
      <c r="Q137" s="96">
        <f>[1]!srE2LETn(Q$9,$K137,$D$10)</f>
        <v>1.8063209999999996</v>
      </c>
      <c r="R137" s="96">
        <f>[1]!srE2LETn(R$9,$K137,$D$10)</f>
        <v>3.8786307999999998</v>
      </c>
      <c r="S137" s="96">
        <f>[1]!srE2LETn(S$9,$K137,$D$10)</f>
        <v>7.8941117199999997</v>
      </c>
      <c r="T137" s="96" t="e">
        <f>[1]!srE2LETn(T$9,$K137,$D$10)</f>
        <v>#VALUE!</v>
      </c>
      <c r="U137" s="97" t="e">
        <f>[1]!srE2LETn(U$9,$K137,$D$10)</f>
        <v>#VALUE!</v>
      </c>
    </row>
    <row r="138" spans="11:21">
      <c r="K138" s="26">
        <v>30</v>
      </c>
      <c r="L138" s="96">
        <f>[1]!srE2LETn(L$9,$K138,$D$10)</f>
        <v>0.48139614000000003</v>
      </c>
      <c r="M138" s="96">
        <f>[1]!srE2LETn(M$9,$K138,$D$10)</f>
        <v>1.8217106928000004</v>
      </c>
      <c r="N138" s="96">
        <f>[1]!srE2LETn(N$9,$K138,$D$10)</f>
        <v>3.9385353239999996</v>
      </c>
      <c r="O138" s="96">
        <f>[1]!srE2LETn(O$9,$K138,$D$10)</f>
        <v>8.077752954000001</v>
      </c>
      <c r="P138" s="96">
        <f>[1]!srE2LETn(P$9,$K138,$D$10)</f>
        <v>0.33667699999999995</v>
      </c>
      <c r="Q138" s="96">
        <f>[1]!srE2LETn(Q$9,$K138,$D$10)</f>
        <v>1.2582499599999999</v>
      </c>
      <c r="R138" s="96">
        <f>[1]!srE2LETn(R$9,$K138,$D$10)</f>
        <v>2.7047037600000001</v>
      </c>
      <c r="S138" s="96">
        <f>[1]!srE2LETn(S$9,$K138,$D$10)</f>
        <v>5.5265040599999997</v>
      </c>
      <c r="T138" s="96" t="e">
        <f>[1]!srE2LETn(T$9,$K138,$D$10)</f>
        <v>#VALUE!</v>
      </c>
      <c r="U138" s="97" t="e">
        <f>[1]!srE2LETn(U$9,$K138,$D$10)</f>
        <v>#VALUE!</v>
      </c>
    </row>
    <row r="139" spans="11:21">
      <c r="K139" s="26">
        <v>50</v>
      </c>
      <c r="L139" s="96">
        <f>[1]!srE2LETn(L$9,$K139,$D$10)</f>
        <v>0.30383199000000005</v>
      </c>
      <c r="M139" s="96">
        <f>[1]!srE2LETn(M$9,$K139,$D$10)</f>
        <v>1.1559078</v>
      </c>
      <c r="N139" s="96">
        <f>[1]!srE2LETn(N$9,$K139,$D$10)</f>
        <v>2.4998247</v>
      </c>
      <c r="O139" s="96">
        <f>[1]!srE2LETn(O$9,$K139,$D$10)</f>
        <v>5.1391475099999999</v>
      </c>
      <c r="P139" s="96">
        <f>[1]!srE2LETn(P$9,$K139,$D$10)</f>
        <v>0.21220429999999998</v>
      </c>
      <c r="Q139" s="96">
        <f>[1]!srE2LETn(Q$9,$K139,$D$10)</f>
        <v>0.79779875999999994</v>
      </c>
      <c r="R139" s="96">
        <f>[1]!srE2LETn(R$9,$K139,$D$10)</f>
        <v>1.7155159999999998</v>
      </c>
      <c r="S139" s="96">
        <f>[1]!srE2LETn(S$9,$K139,$D$10)</f>
        <v>3.5142931999999996</v>
      </c>
      <c r="T139" s="96" t="e">
        <f>[1]!srE2LETn(T$9,$K139,$D$10)</f>
        <v>#VALUE!</v>
      </c>
      <c r="U139" s="97" t="e">
        <f>[1]!srE2LETn(U$9,$K139,$D$10)</f>
        <v>#VALUE!</v>
      </c>
    </row>
    <row r="140" spans="11:21">
      <c r="K140" s="26">
        <v>80</v>
      </c>
      <c r="L140" s="96">
        <f>[1]!srE2LETn(L$9,$K140,$D$10)</f>
        <v>0.1987836462</v>
      </c>
      <c r="M140" s="96">
        <f>[1]!srE2LETn(M$9,$K140,$D$10)</f>
        <v>0.75587085720000013</v>
      </c>
      <c r="N140" s="96">
        <f>[1]!srE2LETn(N$9,$K140,$D$10)</f>
        <v>1.6418347272</v>
      </c>
      <c r="O140" s="96">
        <f>[1]!srE2LETn(O$9,$K140,$D$10)</f>
        <v>3.3781289400000003</v>
      </c>
      <c r="P140" s="96">
        <f>[1]!srE2LETn(P$9,$K140,$D$10)</f>
        <v>0.13862151599999997</v>
      </c>
      <c r="Q140" s="96">
        <f>[1]!srE2LETn(Q$9,$K140,$D$10)</f>
        <v>0.52128216799999993</v>
      </c>
      <c r="R140" s="96">
        <f>[1]!srE2LETn(R$9,$K140,$D$10)</f>
        <v>1.126591092</v>
      </c>
      <c r="S140" s="96">
        <f>[1]!srE2LETn(S$9,$K140,$D$10)</f>
        <v>2.30963216</v>
      </c>
      <c r="T140" s="96" t="e">
        <f>[1]!srE2LETn(T$9,$K140,$D$10)</f>
        <v>#VALUE!</v>
      </c>
      <c r="U140" s="97" t="e">
        <f>[1]!srE2LETn(U$9,$K140,$D$10)</f>
        <v>#VALUE!</v>
      </c>
    </row>
    <row r="141" spans="11:21">
      <c r="K141" s="26">
        <v>100</v>
      </c>
      <c r="L141" s="96">
        <f>[1]!srE2LETn(L$9,$K141,$D$10)</f>
        <v>0.16217525700000002</v>
      </c>
      <c r="M141" s="96">
        <f>[1]!srE2LETn(M$9,$K141,$D$10)</f>
        <v>0.61894452600000005</v>
      </c>
      <c r="N141" s="96">
        <f>[1]!srE2LETn(N$9,$K141,$D$10)</f>
        <v>1.3416422220000002</v>
      </c>
      <c r="O141" s="96">
        <f>[1]!srE2LETn(O$9,$K141,$D$10)</f>
        <v>2.7676796399999999</v>
      </c>
      <c r="P141" s="96">
        <f>[1]!srE2LETn(P$9,$K141,$D$10)</f>
        <v>0.11304523999999999</v>
      </c>
      <c r="Q141" s="96">
        <f>[1]!srE2LETn(Q$9,$K141,$D$10)</f>
        <v>0.42675555999999992</v>
      </c>
      <c r="R141" s="96">
        <f>[1]!srE2LETn(R$9,$K141,$D$10)</f>
        <v>0.92031565999999998</v>
      </c>
      <c r="S141" s="96">
        <f>[1]!srE2LETn(S$9,$K141,$D$10)</f>
        <v>1.8912585999999998</v>
      </c>
      <c r="T141" s="96" t="e">
        <f>[1]!srE2LETn(T$9,$K141,$D$10)</f>
        <v>#VALUE!</v>
      </c>
      <c r="U141" s="97" t="e">
        <f>[1]!srE2LETn(U$9,$K141,$D$10)</f>
        <v>#VALUE!</v>
      </c>
    </row>
    <row r="142" spans="11:21">
      <c r="K142" s="26">
        <v>200</v>
      </c>
      <c r="L142" s="96">
        <f>[1]!srE2LETn(L$9,$K142,$D$10)</f>
        <v>8.6182443000000011E-2</v>
      </c>
      <c r="M142" s="96">
        <f>[1]!srE2LETn(M$9,$K142,$D$10)</f>
        <v>0.32913197999999999</v>
      </c>
      <c r="N142" s="96">
        <f>[1]!srE2LETn(N$9,$K142,$D$10)</f>
        <v>0.71766555120000008</v>
      </c>
      <c r="O142" s="96">
        <f>[1]!srE2LETn(O$9,$K142,$D$10)</f>
        <v>1.4810289191999999</v>
      </c>
      <c r="P142" s="96">
        <f>[1]!srE2LETn(P$9,$K142,$D$10)</f>
        <v>5.9987179999999994E-2</v>
      </c>
      <c r="Q142" s="96">
        <f>[1]!srE2LETn(Q$9,$K142,$D$10)</f>
        <v>0.22676103999999997</v>
      </c>
      <c r="R142" s="96">
        <f>[1]!srE2LETn(R$9,$K142,$D$10)</f>
        <v>0.49197310799999994</v>
      </c>
      <c r="S142" s="96">
        <f>[1]!srE2LETn(S$9,$K142,$D$10)</f>
        <v>1.0121209119999999</v>
      </c>
      <c r="T142" s="96" t="e">
        <f>[1]!srE2LETn(T$9,$K142,$D$10)</f>
        <v>#VALUE!</v>
      </c>
      <c r="U142" s="97" t="e">
        <f>[1]!srE2LETn(U$9,$K142,$D$10)</f>
        <v>#VALUE!</v>
      </c>
    </row>
    <row r="143" spans="11:21">
      <c r="K143" s="26">
        <v>300</v>
      </c>
      <c r="L143" s="96">
        <f>[1]!srE2LETn(L$9,$K143,$D$10)</f>
        <v>5.9443371000000002E-2</v>
      </c>
      <c r="M143" s="96">
        <f>[1]!srE2LETn(M$9,$K143,$D$10)</f>
        <v>0.22742509175999998</v>
      </c>
      <c r="N143" s="96">
        <f>[1]!srE2LETn(N$9,$K143,$D$10)</f>
        <v>0.49566626280000003</v>
      </c>
      <c r="O143" s="96">
        <f>[1]!srE2LETn(O$9,$K143,$D$10)</f>
        <v>1.0260283284</v>
      </c>
      <c r="P143" s="96">
        <f>[1]!srE2LETn(P$9,$K143,$D$10)</f>
        <v>4.1337229999999996E-2</v>
      </c>
      <c r="Q143" s="96">
        <f>[1]!srE2LETn(Q$9,$K143,$D$10)</f>
        <v>0.156531056</v>
      </c>
      <c r="R143" s="96">
        <f>[1]!srE2LETn(R$9,$K143,$D$10)</f>
        <v>0.33966099199999994</v>
      </c>
      <c r="S143" s="96">
        <f>[1]!srE2LETn(S$9,$K143,$D$10)</f>
        <v>0.70102577599999993</v>
      </c>
      <c r="T143" s="96" t="e">
        <f>[1]!srE2LETn(T$9,$K143,$D$10)</f>
        <v>#VALUE!</v>
      </c>
      <c r="U143" s="97" t="e">
        <f>[1]!srE2LETn(U$9,$K143,$D$10)</f>
        <v>#VALUE!</v>
      </c>
    </row>
    <row r="144" spans="11:21">
      <c r="K144" s="26">
        <v>500</v>
      </c>
      <c r="L144" s="96">
        <f>[1]!srE2LETn(L$9,$K144,$D$10)</f>
        <v>3.7160811000000002E-2</v>
      </c>
      <c r="M144" s="96">
        <f>[1]!srE2LETn(M$9,$K144,$D$10)</f>
        <v>0.14279871420000001</v>
      </c>
      <c r="N144" s="96">
        <f>[1]!srE2LETn(N$9,$K144,$D$10)</f>
        <v>0.311073822</v>
      </c>
      <c r="O144" s="96">
        <f>[1]!srE2LETn(O$9,$K144,$D$10)</f>
        <v>0.64489442399999997</v>
      </c>
      <c r="P144" s="96">
        <f>[1]!srE2LETn(P$9,$K144,$D$10)</f>
        <v>2.5816559999999995E-2</v>
      </c>
      <c r="Q144" s="96">
        <f>[1]!srE2LETn(Q$9,$K144,$D$10)</f>
        <v>9.8267773999999988E-2</v>
      </c>
      <c r="R144" s="96">
        <f>[1]!srE2LETn(R$9,$K144,$D$10)</f>
        <v>0.21301455999999999</v>
      </c>
      <c r="S144" s="96">
        <f>[1]!srE2LETn(S$9,$K144,$D$10)</f>
        <v>0.44046711499999996</v>
      </c>
      <c r="T144" s="96" t="e">
        <f>[1]!srE2LETn(T$9,$K144,$D$10)</f>
        <v>#VALUE!</v>
      </c>
      <c r="U144" s="97" t="e">
        <f>[1]!srE2LETn(U$9,$K144,$D$10)</f>
        <v>#VALUE!</v>
      </c>
    </row>
    <row r="145" spans="11:21">
      <c r="K145" s="26">
        <v>800</v>
      </c>
      <c r="L145" s="96">
        <f>[1]!srE2LETn(L$9,$K145,$D$10)</f>
        <v>2.4111586800000001E-2</v>
      </c>
      <c r="M145" s="96">
        <f>[1]!srE2LETn(M$9,$K145,$D$10)</f>
        <v>9.2559897360000018E-2</v>
      </c>
      <c r="N145" s="96">
        <f>[1]!srE2LETn(N$9,$K145,$D$10)</f>
        <v>0.20240084844</v>
      </c>
      <c r="O145" s="96">
        <f>[1]!srE2LETn(O$9,$K145,$D$10)</f>
        <v>0.41940420120000005</v>
      </c>
      <c r="P145" s="96">
        <f>[1]!srE2LETn(P$9,$K145,$D$10)</f>
        <v>1.6738853999999997E-2</v>
      </c>
      <c r="Q145" s="96">
        <f>[1]!srE2LETn(Q$9,$K145,$D$10)</f>
        <v>6.3655701999999995E-2</v>
      </c>
      <c r="R145" s="96">
        <f>[1]!srE2LETn(R$9,$K145,$D$10)</f>
        <v>0.13861369279999999</v>
      </c>
      <c r="S145" s="96">
        <f>[1]!srE2LETn(S$9,$K145,$D$10)</f>
        <v>0.28645764399999996</v>
      </c>
      <c r="T145" s="96" t="e">
        <f>[1]!srE2LETn(T$9,$K145,$D$10)</f>
        <v>#VALUE!</v>
      </c>
      <c r="U145" s="97" t="e">
        <f>[1]!srE2LETn(U$9,$K145,$D$10)</f>
        <v>#VALUE!</v>
      </c>
    </row>
    <row r="146" spans="11:21">
      <c r="K146" s="27">
        <v>900</v>
      </c>
      <c r="L146" s="98">
        <f>[1]!srE2LETn(L$9,$K146,$D$10)</f>
        <v>2.1630330900000001E-2</v>
      </c>
      <c r="M146" s="98">
        <f>[1]!srE2LETn(M$9,$K146,$D$10)</f>
        <v>8.3266212960000002E-2</v>
      </c>
      <c r="N146" s="98">
        <f>[1]!srE2LETn(N$9,$K146,$D$10)</f>
        <v>0.18142367508000001</v>
      </c>
      <c r="O146" s="98">
        <f>[1]!srE2LETn(O$9,$K146,$D$10)</f>
        <v>0.37653348419999999</v>
      </c>
      <c r="P146" s="98">
        <f>[1]!srE2LETn(P$9,$K146,$D$10)</f>
        <v>1.5014955999999998E-2</v>
      </c>
      <c r="Q146" s="98">
        <f>[1]!srE2LETn(Q$9,$K146,$D$10)</f>
        <v>5.7256324399999996E-2</v>
      </c>
      <c r="R146" s="98">
        <f>[1]!srE2LETn(R$9,$K146,$D$10)</f>
        <v>0.12423632759999999</v>
      </c>
      <c r="S146" s="98">
        <f>[1]!srE2LETn(S$9,$K146,$D$10)</f>
        <v>0.25711226199999998</v>
      </c>
      <c r="T146" s="98" t="e">
        <f>[1]!srE2LETn(T$9,$K146,$D$10)</f>
        <v>#VALUE!</v>
      </c>
      <c r="U146" s="99" t="e">
        <f>[1]!srE2LETn(U$9,$K146,$D$10)</f>
        <v>#VALUE!</v>
      </c>
    </row>
  </sheetData>
  <phoneticPr fontId="21"/>
  <pageMargins left="0.23622047244094491" right="0.23622047244094491" top="0.39370078740157483" bottom="0.39370078740157483" header="0.31496062992125984" footer="0.31496062992125984"/>
  <pageSetup paperSize="9" scale="34" fitToHeight="0" orientation="portrait" r:id="rId1"/>
  <headerFooter>
    <oddHeader>&amp;C&amp;F &amp;A</oddHeader>
    <oddFooter>&amp;P / &amp;N ページ</oddFooter>
  </headerFooter>
  <rowBreaks count="1" manualBreakCount="1">
    <brk id="67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VerLog</vt:lpstr>
      <vt:lpstr>dbg01</vt:lpstr>
      <vt:lpstr>dbg11</vt:lpstr>
      <vt:lpstr>dbg12</vt:lpstr>
      <vt:lpstr>BkTitle1</vt:lpstr>
      <vt:lpstr>BkTitle2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AYoshida(RIKEN)</dc:creator>
  <cp:lastModifiedBy>ayoshida</cp:lastModifiedBy>
  <cp:lastPrinted>2017-04-25T12:53:35Z</cp:lastPrinted>
  <dcterms:created xsi:type="dcterms:W3CDTF">2008-11-07T05:47:18Z</dcterms:created>
  <dcterms:modified xsi:type="dcterms:W3CDTF">2018-09-03T09:23:34Z</dcterms:modified>
</cp:coreProperties>
</file>